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pivotTables/pivotTable1.xml" ContentType="application/vnd.openxmlformats-officedocument.spreadsheetml.pivot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DieseArbeitsmappe" defaultThemeVersion="124226"/>
  <mc:AlternateContent xmlns:mc="http://schemas.openxmlformats.org/markup-compatibility/2006">
    <mc:Choice Requires="x15">
      <x15ac:absPath xmlns:x15ac="http://schemas.microsoft.com/office/spreadsheetml/2010/11/ac" url="C:\Users\hmuelle1\Desktop\"/>
    </mc:Choice>
  </mc:AlternateContent>
  <xr:revisionPtr revIDLastSave="0" documentId="8_{30CAB2E8-EE78-48D8-8F96-7514D955843F}" xr6:coauthVersionLast="36" xr6:coauthVersionMax="36" xr10:uidLastSave="{00000000-0000-0000-0000-000000000000}"/>
  <bookViews>
    <workbookView xWindow="0" yWindow="0" windowWidth="28800" windowHeight="12810" tabRatio="697" xr2:uid="{00000000-000D-0000-FFFF-FFFF00000000}"/>
  </bookViews>
  <sheets>
    <sheet name="Kalkulationsblatt" sheetId="1" r:id="rId1"/>
    <sheet name="Projektzeitenerfassungsblatt" sheetId="2" state="hidden" r:id="rId2"/>
    <sheet name="Vergütung DFG" sheetId="3" state="hidden" r:id="rId3"/>
    <sheet name="Vergütung VwV " sheetId="4" state="hidden" r:id="rId4"/>
    <sheet name="AfA-Tabelle" sheetId="11" state="hidden" r:id="rId5"/>
    <sheet name="Suchergebnis Trefferliste AfA" sheetId="12" state="hidden" r:id="rId6"/>
    <sheet name="Vergütung KLR" sheetId="5" state="hidden" r:id="rId7"/>
    <sheet name="Zuschlagssätze" sheetId="6" state="hidden" r:id="rId8"/>
    <sheet name="Vergütungsgruppen" sheetId="7" state="hidden" r:id="rId9"/>
    <sheet name="Dropdownlisten" sheetId="8" state="hidden" r:id="rId10"/>
    <sheet name="Tabelle1" sheetId="9" state="hidden" r:id="rId11"/>
    <sheet name="Suchkriterien" sheetId="10" state="hidden" r:id="rId12"/>
    <sheet name="Zusammenfassung" sheetId="14" r:id="rId13"/>
  </sheets>
  <definedNames>
    <definedName name="_xlnm.Print_Area" localSheetId="0">Kalkulationsblatt!$A$1:$AP$163</definedName>
    <definedName name="Kalkulation_nach">Kalkulationsblatt!$Z$250:$Z$253</definedName>
    <definedName name="Print_Area" localSheetId="0">Kalkulationsblatt!$A$1:$W$160</definedName>
    <definedName name="Print_Titles" localSheetId="0">Kalkulationsblatt!$1:$7</definedName>
    <definedName name="Z_7D0BE349_9A86_4AC3_ABA9_D3B7B6409AA0_.wvu.Cols" localSheetId="0" hidden="1">Kalkulationsblatt!$JB:$JT,Kalkulationsblatt!$SX:$TP,Kalkulationsblatt!$ACT:$ADL,Kalkulationsblatt!$AMP:$ANH,Kalkulationsblatt!$AWL:$AXD,Kalkulationsblatt!$BGH:$BGZ,Kalkulationsblatt!$BQD:$BQV,Kalkulationsblatt!$BZZ:$CAR,Kalkulationsblatt!$CJV:$CKN,Kalkulationsblatt!$CTR:$CUJ,Kalkulationsblatt!$DDN:$DEF,Kalkulationsblatt!$DNJ:$DOB,Kalkulationsblatt!$DXF:$DXX,Kalkulationsblatt!$EHB:$EHT,Kalkulationsblatt!$EQX:$ERP,Kalkulationsblatt!$FAT:$FBL,Kalkulationsblatt!$FKP:$FLH,Kalkulationsblatt!$FUL:$FVD,Kalkulationsblatt!$GEH:$GEZ,Kalkulationsblatt!$GOD:$GOV,Kalkulationsblatt!$GXZ:$GYR,Kalkulationsblatt!$HHV:$HIN,Kalkulationsblatt!$HRR:$HSJ,Kalkulationsblatt!$IBN:$ICF,Kalkulationsblatt!$ILJ:$IMB,Kalkulationsblatt!$IVF:$IVX,Kalkulationsblatt!$JFB:$JFT,Kalkulationsblatt!$JOX:$JPP,Kalkulationsblatt!$JYT:$JZL,Kalkulationsblatt!$KIP:$KJH,Kalkulationsblatt!$KSL:$KTD,Kalkulationsblatt!$LCH:$LCZ,Kalkulationsblatt!$LMD:$LMV,Kalkulationsblatt!$LVZ:$LWR,Kalkulationsblatt!$MFV:$MGN,Kalkulationsblatt!$MPR:$MQJ,Kalkulationsblatt!$MZN:$NAF,Kalkulationsblatt!$NJJ:$NKB,Kalkulationsblatt!$NTF:$NTX,Kalkulationsblatt!$ODB:$ODT,Kalkulationsblatt!$OMX:$ONP,Kalkulationsblatt!$OWT:$OXL,Kalkulationsblatt!$PGP:$PHH,Kalkulationsblatt!$PQL:$PRD,Kalkulationsblatt!$QAH:$QAZ,Kalkulationsblatt!$QKD:$QKV,Kalkulationsblatt!$QTZ:$QUR,Kalkulationsblatt!$RDV:$REN,Kalkulationsblatt!$RNR:$ROJ,Kalkulationsblatt!$RXN:$RYF,Kalkulationsblatt!$SHJ:$SIB,Kalkulationsblatt!$SRF:$SRX,Kalkulationsblatt!$TBB:$TBT,Kalkulationsblatt!$TKX:$TLP,Kalkulationsblatt!$TUT:$TVL,Kalkulationsblatt!$UEP:$UFH,Kalkulationsblatt!$UOL:$UPD,Kalkulationsblatt!$UYH:$UYZ,Kalkulationsblatt!$VID:$VIV,Kalkulationsblatt!$VRZ:$VSR,Kalkulationsblatt!$WBV:$WCN,Kalkulationsblatt!$WLR:$WMJ,Kalkulationsblatt!$WVN:$WWF</definedName>
    <definedName name="Z_7D0BE349_9A86_4AC3_ABA9_D3B7B6409AA0_.wvu.PrintArea" localSheetId="0" hidden="1">Kalkulationsblatt!$A$1:$W$139</definedName>
  </definedNames>
  <calcPr calcId="191029" fullPrecision="0"/>
  <customWorkbookViews>
    <customWorkbookView name="Roland Huber - Persönliche Ansicht" guid="{7D0BE349-9A86-4AC3-ABA9-D3B7B6409AA0}" mergeInterval="0" personalView="1" maximized="1" windowWidth="3655" windowHeight="882" tabRatio="720" activeSheetId="1"/>
  </customWorkbookViews>
  <pivotCaches>
    <pivotCache cacheId="0" r:id="rId14"/>
  </pivotCaches>
</workbook>
</file>

<file path=xl/calcChain.xml><?xml version="1.0" encoding="utf-8"?>
<calcChain xmlns="http://schemas.openxmlformats.org/spreadsheetml/2006/main">
  <c r="AK238" i="1" l="1"/>
  <c r="AK237" i="1"/>
  <c r="AK236" i="1"/>
  <c r="AK235" i="1"/>
  <c r="AK234" i="1"/>
  <c r="AK233" i="1"/>
  <c r="AK232" i="1"/>
  <c r="AK231" i="1"/>
  <c r="AK230" i="1"/>
  <c r="AK229" i="1"/>
  <c r="AK228" i="1"/>
  <c r="AK227" i="1"/>
  <c r="AK226" i="1"/>
  <c r="U22" i="1" l="1"/>
  <c r="AC301" i="1"/>
  <c r="AB301" i="1"/>
  <c r="AA301" i="1"/>
  <c r="Z301" i="1"/>
  <c r="AP296" i="1"/>
  <c r="AP295" i="1"/>
  <c r="AP294" i="1"/>
  <c r="AO296" i="1"/>
  <c r="AO295" i="1"/>
  <c r="AO294" i="1"/>
  <c r="AN296" i="1"/>
  <c r="AN295" i="1"/>
  <c r="AN294" i="1"/>
  <c r="AA173" i="1"/>
  <c r="AA172" i="1"/>
  <c r="AA171" i="1"/>
  <c r="AA170" i="1"/>
  <c r="AA169" i="1"/>
  <c r="AA168" i="1"/>
  <c r="AA167" i="1"/>
  <c r="AA166" i="1"/>
  <c r="AA165" i="1"/>
  <c r="AA164" i="1"/>
  <c r="AA163" i="1"/>
  <c r="AA162" i="1"/>
  <c r="AA161" i="1"/>
  <c r="AA197" i="1"/>
  <c r="AA196" i="1"/>
  <c r="AA195" i="1"/>
  <c r="AA194" i="1"/>
  <c r="AA193" i="1"/>
  <c r="AA192" i="1"/>
  <c r="AA191" i="1"/>
  <c r="AA190" i="1"/>
  <c r="AA189" i="1"/>
  <c r="AA188" i="1"/>
  <c r="AA187" i="1"/>
  <c r="AA186" i="1"/>
  <c r="AA185" i="1"/>
  <c r="A2" i="1"/>
  <c r="AA184" i="1" l="1"/>
  <c r="AA183" i="1"/>
  <c r="AA182" i="1"/>
  <c r="AA181" i="1"/>
  <c r="AA180" i="1"/>
  <c r="AA179" i="1"/>
  <c r="AA160" i="1"/>
  <c r="AA159" i="1"/>
  <c r="AA158" i="1"/>
  <c r="AA157" i="1"/>
  <c r="AA156" i="1"/>
  <c r="AA155" i="1"/>
  <c r="AA203" i="1"/>
  <c r="AB275" i="1"/>
  <c r="AB274" i="1"/>
  <c r="AB273" i="1"/>
  <c r="I40" i="1"/>
  <c r="I39" i="1"/>
  <c r="I38" i="1"/>
  <c r="I37" i="1"/>
  <c r="I36" i="1"/>
  <c r="I35" i="1"/>
  <c r="I34" i="1"/>
  <c r="I33" i="1"/>
  <c r="I32" i="1"/>
  <c r="I31" i="1"/>
  <c r="AL294" i="1" l="1"/>
  <c r="AM294" i="1"/>
  <c r="AL295" i="1"/>
  <c r="AM295" i="1"/>
  <c r="AL296" i="1"/>
  <c r="AM296" i="1"/>
  <c r="AK296" i="1"/>
  <c r="AK294" i="1" l="1"/>
  <c r="AK295" i="1"/>
  <c r="AJ296" i="1"/>
  <c r="K32" i="1" l="1"/>
  <c r="K33" i="1"/>
  <c r="K34" i="1"/>
  <c r="K35" i="1"/>
  <c r="K36" i="1"/>
  <c r="K37" i="1"/>
  <c r="K38" i="1"/>
  <c r="K39" i="1"/>
  <c r="K40" i="1"/>
  <c r="K31" i="1"/>
  <c r="K49" i="1"/>
  <c r="K50" i="1"/>
  <c r="K51" i="1"/>
  <c r="K52" i="1"/>
  <c r="K53" i="1"/>
  <c r="K54" i="1"/>
  <c r="K55" i="1"/>
  <c r="K56" i="1"/>
  <c r="K57" i="1"/>
  <c r="K48" i="1"/>
  <c r="I89" i="1"/>
  <c r="I90" i="1"/>
  <c r="I91" i="1"/>
  <c r="I92" i="1"/>
  <c r="I88" i="1"/>
  <c r="I49" i="1"/>
  <c r="I50" i="1"/>
  <c r="I51" i="1"/>
  <c r="I52" i="1"/>
  <c r="I53" i="1"/>
  <c r="I54" i="1"/>
  <c r="I55" i="1"/>
  <c r="I56" i="1"/>
  <c r="I57" i="1"/>
  <c r="G100" i="1"/>
  <c r="G101" i="1"/>
  <c r="G102" i="1"/>
  <c r="G103" i="1"/>
  <c r="G104" i="1"/>
  <c r="C6" i="14" l="1"/>
  <c r="S65" i="1"/>
  <c r="C43" i="14"/>
  <c r="C20" i="14"/>
  <c r="C18" i="14"/>
  <c r="C16" i="14"/>
  <c r="C14" i="14"/>
  <c r="C12" i="14"/>
  <c r="C10" i="14"/>
  <c r="C8" i="14"/>
  <c r="AI294" i="1" l="1"/>
  <c r="AJ294" i="1"/>
  <c r="AI295" i="1"/>
  <c r="AJ295" i="1"/>
  <c r="AI296" i="1"/>
  <c r="I93" i="1" l="1"/>
  <c r="K86" i="1"/>
  <c r="S124" i="1"/>
  <c r="C54" i="14" l="1"/>
  <c r="W57" i="1"/>
  <c r="W56" i="1"/>
  <c r="W55" i="1"/>
  <c r="W54" i="1"/>
  <c r="W53" i="1"/>
  <c r="W52" i="1"/>
  <c r="W51" i="1"/>
  <c r="S57" i="1" l="1"/>
  <c r="S56" i="1"/>
  <c r="S55" i="1"/>
  <c r="S54" i="1"/>
  <c r="S53" i="1"/>
  <c r="S52" i="1"/>
  <c r="S51" i="1"/>
  <c r="U57" i="1"/>
  <c r="U56" i="1"/>
  <c r="U55" i="1"/>
  <c r="U54" i="1"/>
  <c r="U53" i="1"/>
  <c r="U52" i="1"/>
  <c r="U51" i="1"/>
  <c r="U35" i="1"/>
  <c r="U36" i="1"/>
  <c r="U37" i="1"/>
  <c r="U38" i="1"/>
  <c r="W35" i="1"/>
  <c r="W36" i="1"/>
  <c r="W37" i="1"/>
  <c r="W38" i="1"/>
  <c r="W40" i="1"/>
  <c r="S35" i="1"/>
  <c r="S36" i="1"/>
  <c r="S37" i="1"/>
  <c r="S38" i="1"/>
  <c r="S40" i="1"/>
  <c r="U40" i="1" s="1"/>
  <c r="S107" i="1" l="1"/>
  <c r="W107" i="1" s="1"/>
  <c r="S108" i="1"/>
  <c r="W108" i="1" s="1"/>
  <c r="AD275" i="1" l="1"/>
  <c r="AD274" i="1" l="1"/>
  <c r="AB296" i="1"/>
  <c r="AC296" i="1"/>
  <c r="AD296" i="1"/>
  <c r="AE296" i="1"/>
  <c r="AF296" i="1"/>
  <c r="AG296" i="1"/>
  <c r="AH296" i="1"/>
  <c r="AB295" i="1"/>
  <c r="AC295" i="1"/>
  <c r="AD295" i="1"/>
  <c r="AE295" i="1"/>
  <c r="AF295" i="1"/>
  <c r="AG295" i="1"/>
  <c r="AH295" i="1"/>
  <c r="AB294" i="1"/>
  <c r="AC294" i="1"/>
  <c r="AD294" i="1"/>
  <c r="AE294" i="1"/>
  <c r="AF294" i="1"/>
  <c r="AG294" i="1"/>
  <c r="AH294" i="1"/>
  <c r="AA296" i="1"/>
  <c r="AA295" i="1"/>
  <c r="AA294" i="1"/>
  <c r="S79" i="1" l="1"/>
  <c r="W79" i="1" s="1"/>
  <c r="S78" i="1"/>
  <c r="W78" i="1" s="1"/>
  <c r="S77" i="1"/>
  <c r="W77" i="1" s="1"/>
  <c r="S73" i="1"/>
  <c r="W73" i="1" s="1"/>
  <c r="S72" i="1"/>
  <c r="W72" i="1" s="1"/>
  <c r="S71" i="1"/>
  <c r="W71" i="1" s="1"/>
  <c r="S66" i="1"/>
  <c r="S67" i="1"/>
  <c r="W39" i="1" l="1"/>
  <c r="S102" i="1"/>
  <c r="W102" i="1" s="1"/>
  <c r="S101" i="1"/>
  <c r="W101" i="1" s="1"/>
  <c r="S103" i="1"/>
  <c r="W103" i="1" s="1"/>
  <c r="S104" i="1"/>
  <c r="W104" i="1" s="1"/>
  <c r="AK225" i="1"/>
  <c r="AA202" i="1"/>
  <c r="AA178" i="1"/>
  <c r="AA154" i="1"/>
  <c r="V14" i="1"/>
  <c r="K89" i="1" l="1"/>
  <c r="K88" i="1"/>
  <c r="K92" i="1"/>
  <c r="K90" i="1"/>
  <c r="K91" i="1"/>
  <c r="AD273" i="1"/>
  <c r="O88" i="1" s="1"/>
  <c r="O91" i="1" l="1"/>
  <c r="O90" i="1"/>
  <c r="O92" i="1"/>
  <c r="O89" i="1"/>
  <c r="AB306" i="1"/>
  <c r="AB305" i="1"/>
  <c r="Q92" i="1" l="1"/>
  <c r="S92" i="1"/>
  <c r="W92" i="1" s="1"/>
  <c r="Q91" i="1"/>
  <c r="S91" i="1"/>
  <c r="W91" i="1" s="1"/>
  <c r="Q90" i="1"/>
  <c r="S90" i="1"/>
  <c r="W90" i="1" s="1"/>
  <c r="Q89" i="1"/>
  <c r="S89" i="1"/>
  <c r="W89" i="1" s="1"/>
  <c r="Q88" i="1"/>
  <c r="S88" i="1"/>
  <c r="W88" i="1" s="1"/>
  <c r="AA219" i="1" l="1"/>
  <c r="AA218" i="1"/>
  <c r="AA217" i="1"/>
  <c r="AA216" i="1"/>
  <c r="AA215" i="1"/>
  <c r="AA214" i="1"/>
  <c r="AA213" i="1"/>
  <c r="AA212" i="1"/>
  <c r="AA211" i="1"/>
  <c r="AA210" i="1"/>
  <c r="AA209" i="1"/>
  <c r="AA208" i="1"/>
  <c r="AA207" i="1"/>
  <c r="AA206" i="1"/>
  <c r="AA205" i="1"/>
  <c r="AA204" i="1"/>
  <c r="Z284" i="1"/>
  <c r="Z285" i="1"/>
  <c r="B4" i="3"/>
  <c r="I48" i="1" l="1"/>
  <c r="W48" i="1" s="1"/>
  <c r="S4" i="10"/>
  <c r="Q4" i="10"/>
  <c r="P4" i="10"/>
  <c r="S33" i="1" l="1"/>
  <c r="W33" i="1"/>
  <c r="S34" i="1"/>
  <c r="W34" i="1"/>
  <c r="W32" i="1"/>
  <c r="W49" i="1"/>
  <c r="W50" i="1"/>
  <c r="W31" i="1"/>
  <c r="U34" i="1" l="1"/>
  <c r="U33" i="1"/>
  <c r="W59" i="1"/>
  <c r="E29" i="14" s="1"/>
  <c r="S49" i="1"/>
  <c r="U49" i="1" s="1"/>
  <c r="S50" i="1"/>
  <c r="U50" i="1" s="1"/>
  <c r="S48" i="1"/>
  <c r="U48" i="1" s="1"/>
  <c r="S32" i="1"/>
  <c r="U32" i="1" s="1"/>
  <c r="S39" i="1"/>
  <c r="U39" i="1" s="1"/>
  <c r="S31" i="1"/>
  <c r="U31" i="1" s="1"/>
  <c r="U42" i="1" l="1"/>
  <c r="D28" i="14" s="1"/>
  <c r="U59" i="1"/>
  <c r="D29" i="14" s="1"/>
  <c r="B20" i="5"/>
  <c r="B19" i="5"/>
  <c r="B18" i="5"/>
  <c r="B17" i="5"/>
  <c r="B16" i="5"/>
  <c r="B15" i="5"/>
  <c r="B14" i="5"/>
  <c r="B13" i="5"/>
  <c r="B12" i="5"/>
  <c r="B11" i="5"/>
  <c r="B10" i="5"/>
  <c r="B9" i="5"/>
  <c r="B8" i="5"/>
  <c r="B7" i="5"/>
  <c r="B6" i="5"/>
  <c r="B5" i="5"/>
  <c r="B4" i="5"/>
  <c r="B3" i="5"/>
  <c r="B20" i="4"/>
  <c r="B19" i="4"/>
  <c r="B18" i="4"/>
  <c r="B17" i="4"/>
  <c r="B16" i="4"/>
  <c r="B15" i="4"/>
  <c r="B14" i="4"/>
  <c r="B13" i="4"/>
  <c r="B12" i="4"/>
  <c r="B11" i="4"/>
  <c r="B10" i="4"/>
  <c r="B9" i="4"/>
  <c r="B8" i="4"/>
  <c r="B7" i="4"/>
  <c r="B6" i="4"/>
  <c r="B5" i="4"/>
  <c r="B4" i="4"/>
  <c r="B3" i="4"/>
  <c r="B3" i="3"/>
  <c r="B20" i="3"/>
  <c r="B19" i="3"/>
  <c r="B18" i="3"/>
  <c r="B17" i="3"/>
  <c r="B16" i="3"/>
  <c r="B15" i="3"/>
  <c r="B14" i="3"/>
  <c r="B13" i="3"/>
  <c r="B12" i="3"/>
  <c r="B11" i="3"/>
  <c r="B10" i="3"/>
  <c r="B9" i="3"/>
  <c r="B8" i="3"/>
  <c r="B7" i="3"/>
  <c r="B6" i="3"/>
  <c r="B5" i="3"/>
  <c r="D31" i="14" l="1"/>
  <c r="H50" i="2"/>
  <c r="H51" i="2"/>
  <c r="H52" i="2"/>
  <c r="H53" i="2"/>
  <c r="H49" i="2"/>
  <c r="B50" i="2"/>
  <c r="B51" i="2"/>
  <c r="B52" i="2"/>
  <c r="B53" i="2"/>
  <c r="B49" i="2"/>
  <c r="B35" i="2"/>
  <c r="B36" i="2"/>
  <c r="B37" i="2"/>
  <c r="B38" i="2"/>
  <c r="B39" i="2"/>
  <c r="B40" i="2"/>
  <c r="B41" i="2"/>
  <c r="B42" i="2"/>
  <c r="B43" i="2"/>
  <c r="B34" i="2"/>
  <c r="C9" i="2"/>
  <c r="C5" i="2"/>
  <c r="B19" i="2"/>
  <c r="B20" i="2"/>
  <c r="B21" i="2"/>
  <c r="B22" i="2"/>
  <c r="B23" i="2"/>
  <c r="B24" i="2"/>
  <c r="B25" i="2"/>
  <c r="B26" i="2"/>
  <c r="B27" i="2"/>
  <c r="B18" i="2"/>
  <c r="W113" i="1" l="1"/>
  <c r="E43" i="14" s="1"/>
  <c r="H25" i="2"/>
  <c r="H26" i="2"/>
  <c r="H27" i="2"/>
  <c r="H41" i="2"/>
  <c r="H42" i="2"/>
  <c r="H43" i="2"/>
  <c r="W67" i="1"/>
  <c r="W66" i="1"/>
  <c r="W65" i="1"/>
  <c r="H40" i="2"/>
  <c r="H39" i="2"/>
  <c r="H38" i="2"/>
  <c r="H37" i="2"/>
  <c r="H36" i="2"/>
  <c r="H35" i="2"/>
  <c r="H34" i="2"/>
  <c r="H24" i="2"/>
  <c r="H23" i="2"/>
  <c r="H22" i="2"/>
  <c r="H21" i="2"/>
  <c r="H20" i="2"/>
  <c r="H19" i="2"/>
  <c r="W94" i="1" l="1"/>
  <c r="E37" i="14" s="1"/>
  <c r="H18" i="2"/>
  <c r="S59" i="1"/>
  <c r="W81" i="1"/>
  <c r="E34" i="14" s="1"/>
  <c r="S81" i="1"/>
  <c r="C34" i="14" s="1"/>
  <c r="Y59" i="1" l="1"/>
  <c r="C29" i="14"/>
  <c r="Q94" i="1"/>
  <c r="S122" i="1" s="1"/>
  <c r="W42" i="1"/>
  <c r="E28" i="14" s="1"/>
  <c r="E31" i="14" s="1"/>
  <c r="S42" i="1"/>
  <c r="S94" i="1"/>
  <c r="C37" i="14" s="1"/>
  <c r="W122" i="1" l="1"/>
  <c r="E52" i="14" s="1"/>
  <c r="C52" i="14"/>
  <c r="Y42" i="1"/>
  <c r="C28" i="14"/>
  <c r="C31" i="14" s="1"/>
  <c r="S100" i="1" l="1"/>
  <c r="W100" i="1" l="1"/>
  <c r="W110" i="1" s="1"/>
  <c r="S110" i="1"/>
  <c r="C40" i="14" l="1"/>
  <c r="S116" i="1"/>
  <c r="E40" i="14"/>
  <c r="S118" i="1" l="1"/>
  <c r="S123" i="1" s="1"/>
  <c r="C46" i="14"/>
  <c r="S126" i="1" l="1"/>
  <c r="W124" i="1"/>
  <c r="E54" i="14" s="1"/>
  <c r="D53" i="14"/>
  <c r="D57" i="14" s="1"/>
  <c r="C53" i="14"/>
  <c r="C49" i="14"/>
  <c r="W118" i="1"/>
  <c r="S128" i="1" l="1"/>
  <c r="E49" i="14"/>
  <c r="E57" i="14" s="1"/>
  <c r="W139" i="1"/>
  <c r="S131" i="1" l="1"/>
  <c r="U137" i="1" s="1"/>
  <c r="C57" i="14"/>
  <c r="C61" i="14" l="1"/>
  <c r="S134" i="1"/>
  <c r="C63" i="14" l="1"/>
  <c r="U13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Roland Huber</author>
  </authors>
  <commentList>
    <comment ref="A1" authorId="0" shapeId="0" xr:uid="{00000000-0006-0000-0000-000001000000}">
      <text>
        <r>
          <rPr>
            <b/>
            <sz val="9"/>
            <color indexed="81"/>
            <rFont val="Tahoma"/>
            <family val="2"/>
          </rPr>
          <t xml:space="preserve">Roland Huber:
</t>
        </r>
        <r>
          <rPr>
            <sz val="9"/>
            <color indexed="81"/>
            <rFont val="Tahoma"/>
            <family val="2"/>
          </rPr>
          <t xml:space="preserve">
NEU ab 23.04.2024
Version 2.4
Personalkosten ab 2025 bezogen auf 249 Arbeitstage/Jahr und 1992 Arbeitsstunden/Jahr
DFG-Kalkulationssätze ab 01.01.2025
Overheadsatz für Projekte ab 01.01.2025 = 47 % (Faktor 1,47)
Stundensätze für Labor ab 01.01.2025 (neu hinzugekommen: ivESK)
Berechnungsgrundlage ab 01.01.2025 ist das Haushaltsjahr 2023
Formulargültigkeit 30.04.2025 
NEU ab 24.04.2023:
Version 2.3
Personalkosten bezogen auf 249 Arbeitstage/Jahr und 1992 Arbeitsstunden/Jahr
DFG-Kalkulationssätze ab 01.01.2024
Overheadsatz für Projekte ab 01.01.2024 = 50 % (Faktor 1,50)
Stundensätze für Labor ab 01.01.2024 (neu hinzugekommen: WLRI und IBMS)
Berechnungsgrundlage ab 01.01.2024 ist das Haushaltsjahr 2022
Formulargültigkeit 30.04.2024 
NEU ab 19.05.2022:
Version 2.2
Korrektur Steuerbetrag auf Tabellenblatt "Zusammenfassung"
NEU ab 02.05.2022:
Version 2.1
Personalkosten bezogen auf 249 Arbeitstage/Jahr und 1992 Arbeitsstunden/Jahr
DFG-Kalkulationssätze ab 01.01.2023
Overheadsatz für Projekte ab 01.01.2023 = 47 % (Faktor 1,47)
Stundensätze für Labor ab 01.01.2023
Berechnungsgrundlage ab 01.01.2023 ist das Haushaltsjahr 2021
Wegfall Steuerzuschlag (Körperschaftssteuer)
Fehlerbehebung Zuordnung Stundensatz "Labore und Einrichtungen" (siehe D)
Formulargültigkeit 30.04.2023 
NEU ab 02.07.2021:
Version 2.0
DFG-Kalkulationssätze ab 01.01.2022
Overheadsatz für Projekte ab 01.01.2022 = 54 % (Faktor 1,54)
Stundensätze für Labor ab 01.01.2022
Berechnungsgrundlage ab 01.01.2022 ist das Haushaltsjahr 2020
NEU ab 22.03.2021:
Version 1.9
Formulargültigkeit auf 30.06.2021 geändert
NEU ab 01.11.2020:
Version 1.8
Hinweis auf notwendige Nachkalkulationen
NEU ab 05.06.2020:
Version 1.7
Korrektur Aufteilung Gewinnzuschlag/-abschlag zu "Zentralen Overhead" und "Projektbudget";
Bisher wurde ein Gewinnabschlag immer in voller Höhe dem "Zentralen Overhead" belastet;
Mit der Korrektur nun nur noch in Höhe des Mindestgewinnzuschlags, darüber hinaus dem "Projektbudget".
Der Mindestgewinnzuschlag verbleibt beim "Zentralen Overhead", ein zusätzlicher Gewinnzuschlag
verbleibt beim "Projektbudget".
NEU ab 27.03.2020:
Version 1.6
DFG-Kalkulationssätze ab 01.01.2021
Overheadsatz für Projekte ab 01.01.2021 = 56 % (Faktor 1,56)
Stundensätze für Labor ab 01.01.2021
Berechnungsgrundlage ab 01.01.2021 ist das Haushaltsjahr 2019
NEU ab 17.04.2019:
Tabellenblatt "Zusammenfassung" hinzugefügt
DFG-Kalkulationssätze ab 01.01.2020
Overheadsatz für Projekte ab 01.01.2020 = 57 % (Faktor 1,57)
Stundensätze für Labor ab 01.01.2020
Berechnungsgrundlage ab 01.01.2020 ist das Haushaltsjahr 2018
NEU ab 20.02.2018:
DFG-Kalkulationssätze ab 01.01.2018 - 31.12.2019
Overheadsatz für Projekte ab 01.01.2019 = 50 % (Faktor 1,50)
Stundensätze für Labor ab 01.01.2019
Berechnungsgrundlage ab 01.01.2019 ist das Haushaltjsahr 2017
</t>
        </r>
        <r>
          <rPr>
            <b/>
            <sz val="9"/>
            <color indexed="81"/>
            <rFont val="Tahoma"/>
            <family val="2"/>
          </rPr>
          <t xml:space="preserve">
</t>
        </r>
        <r>
          <rPr>
            <sz val="9"/>
            <color indexed="81"/>
            <rFont val="Tahoma"/>
            <family val="2"/>
          </rPr>
          <t xml:space="preserve">Neu ab 01.04.2017:
neuer Overheadsatz für Projekte ab 01.01.2018 = 50 % (Faktor 1,50)
neue Stundensätze für Labor ab 01.01.2018
Berechnungsgrundlage ab 01.01.2018 ist das Haushaltsjahr 2016
</t>
        </r>
        <r>
          <rPr>
            <b/>
            <sz val="9"/>
            <color indexed="81"/>
            <rFont val="Tahoma"/>
            <family val="2"/>
          </rPr>
          <t xml:space="preserve">
</t>
        </r>
        <r>
          <rPr>
            <sz val="9"/>
            <color indexed="81"/>
            <rFont val="Tahoma"/>
            <family val="2"/>
          </rPr>
          <t>Neu ab 01.12.2016:
Zuschlag für Kostensteigerung bei Laufzeiten &gt; 12 Monate wird nun richtig berechnet.</t>
        </r>
        <r>
          <rPr>
            <b/>
            <sz val="9"/>
            <color indexed="81"/>
            <rFont val="Tahoma"/>
            <family val="2"/>
          </rPr>
          <t xml:space="preserve">
</t>
        </r>
        <r>
          <rPr>
            <sz val="9"/>
            <color indexed="81"/>
            <rFont val="Tahoma"/>
            <family val="2"/>
          </rPr>
          <t xml:space="preserve">NEU ab 27.10.2016:
Der Zuschlag für die Kostensteigerung (Punkt G) wird nun dem Projektbudget zugerechnet.
Verbesserung der Kostendarstelllung bei Vorsteuerabzug (Punkt C und H).
Bessere Darstellung der Höhe des Projektbudgets (Berücksichtigung der Steuerlast - Punkte K und L).
NEU ab 08.04.2016:
Abfrage des Beschäftigungsumfangs bei der Ermittlung der Personalkosten
Gewinnabschlag (Zeile 124) geht nicht mehr zu Lasten des Projektbudgets
Korrektur bei der Ermittlung der Zeiträume für die Ermittlung des Kostensteigerungszuschlags (Zeile 118)
Korrektur bei der Berücksichtigung der Körperschaftssteuer (nun nicht mehr bei Forschungstätigkeit für Dritte = Körperschaftssteuerfrei) (Zeile 131)
NEU ab 10.02.2016:
neuer Overheadsatz für Projekte ab 01.01.2017 = 53 % (Faktor 1,53)
neue Stundensätze für Labore ab 01.01.2017
Berechnungsgrundlage ab 01.01.2017 ist das Haushaltsjahr 2015
NEU ab 07.12.2015:
Körperschaftsteuer/Gewerbesteuer/Solidaritätszuschlag (J 1) nur bei Projekten, die Umsatzsteuerpflichtig sind. Steuer wird Projektbudget zugeordnet, da auch das Projekt die Steuern finanzieren muss.
Bei der Kalkulation der Nutzung von Laboren und Einrichtungen (D) können nun auch selbst ermittelte Stundensätze verwendet werden.
NEU ab 25.11.2015:
Korrektur Kalkulation der Personalkosten (ab Zeile 49 fehlerhafte Formel)
NEU ab 17.11.2015:
neue Kalkulationssätze "VwV-Kostenfestlegung vom 13.10.2015" ab 01.01.2016
neue DFG-Kalkulationssätze ab 01.01.2016
Berechnungsgrundlage ab 01.01.2016 ist das Haushaltsjahr 2014
</t>
        </r>
      </text>
    </comment>
    <comment ref="Q22" authorId="0" shapeId="0" xr:uid="{00000000-0006-0000-0000-000002000000}">
      <text>
        <r>
          <rPr>
            <b/>
            <sz val="9"/>
            <color indexed="81"/>
            <rFont val="Tahoma"/>
            <family val="2"/>
          </rPr>
          <t>Roland Huber:</t>
        </r>
        <r>
          <rPr>
            <sz val="9"/>
            <color indexed="81"/>
            <rFont val="Tahoma"/>
            <family val="2"/>
          </rPr>
          <t xml:space="preserve">
Eingabeformat:
tt.mm.yyyy</t>
        </r>
      </text>
    </comment>
    <comment ref="Q23" authorId="0" shapeId="0" xr:uid="{00000000-0006-0000-0000-000003000000}">
      <text>
        <r>
          <rPr>
            <b/>
            <sz val="9"/>
            <color indexed="81"/>
            <rFont val="Tahoma"/>
            <family val="2"/>
          </rPr>
          <t>Roland Huber:</t>
        </r>
        <r>
          <rPr>
            <sz val="9"/>
            <color indexed="81"/>
            <rFont val="Tahoma"/>
            <family val="2"/>
          </rPr>
          <t xml:space="preserve">
Eingabeformat:
tt.mm.yyyy</t>
        </r>
      </text>
    </comment>
    <comment ref="M27" authorId="0" shapeId="0" xr:uid="{00000000-0006-0000-0000-000004000000}">
      <text>
        <r>
          <rPr>
            <b/>
            <sz val="9"/>
            <color indexed="81"/>
            <rFont val="Tahoma"/>
            <family val="2"/>
          </rPr>
          <t>Roland Huber:</t>
        </r>
        <r>
          <rPr>
            <sz val="9"/>
            <color indexed="81"/>
            <rFont val="Tahoma"/>
            <family val="2"/>
          </rPr>
          <t xml:space="preserve">
Hier bitte den geplanten Beschäftigungsumfang eingeben:
z. B. 100 % bei Vollzeit
z. B. 50 % bei entsprechender Teilzeit</t>
        </r>
      </text>
    </comment>
    <comment ref="M44" authorId="0" shapeId="0" xr:uid="{00000000-0006-0000-0000-000005000000}">
      <text>
        <r>
          <rPr>
            <b/>
            <sz val="9"/>
            <color indexed="81"/>
            <rFont val="Tahoma"/>
            <family val="2"/>
          </rPr>
          <t>Roland Huber:</t>
        </r>
        <r>
          <rPr>
            <sz val="9"/>
            <color indexed="81"/>
            <rFont val="Tahoma"/>
            <family val="2"/>
          </rPr>
          <t xml:space="preserve">
Hier bitte den geplanten Beschäftigungsumfang eingeben:
z. B. 100 % bei Vollzeit
z. B. 50 % bei entsprechender Teilzeit</t>
        </r>
      </text>
    </comment>
    <comment ref="G107" authorId="0" shapeId="0" xr:uid="{00000000-0006-0000-0000-000006000000}">
      <text>
        <r>
          <rPr>
            <b/>
            <sz val="9"/>
            <color indexed="81"/>
            <rFont val="Tahoma"/>
            <family val="2"/>
          </rPr>
          <t>Roland Huber:</t>
        </r>
        <r>
          <rPr>
            <sz val="9"/>
            <color indexed="81"/>
            <rFont val="Tahoma"/>
            <family val="2"/>
          </rPr>
          <t xml:space="preserve">
hier können selbst ermittelte Stundensätze eingegeben werden</t>
        </r>
      </text>
    </comment>
    <comment ref="O125" authorId="0" shapeId="0" xr:uid="{00000000-0006-0000-0000-000007000000}">
      <text>
        <r>
          <rPr>
            <b/>
            <sz val="9"/>
            <color indexed="81"/>
            <rFont val="Tahoma"/>
            <family val="2"/>
          </rPr>
          <t>Roland Huber:</t>
        </r>
        <r>
          <rPr>
            <sz val="9"/>
            <color indexed="81"/>
            <rFont val="Tahoma"/>
            <family val="2"/>
          </rPr>
          <t xml:space="preserve">
Gewinnabschlag bitte begründen (siehe unten; Anmerkungsfeld ab Zeile 141) </t>
        </r>
      </text>
    </comment>
    <comment ref="B153" authorId="0" shapeId="0" xr:uid="{00000000-0006-0000-0000-000008000000}">
      <text>
        <r>
          <rPr>
            <b/>
            <sz val="9"/>
            <color indexed="81"/>
            <rFont val="Tahoma"/>
            <family val="2"/>
          </rPr>
          <t>Roland Huber:</t>
        </r>
        <r>
          <rPr>
            <sz val="9"/>
            <color indexed="81"/>
            <rFont val="Tahoma"/>
            <family val="2"/>
          </rPr>
          <t xml:space="preserve">
Datei =&gt; Drucken =&gt; unter Einstellungen "gesamte Arbeitsmappe drucken" auswählen</t>
        </r>
      </text>
    </comment>
    <comment ref="AF155" authorId="0" shapeId="0" xr:uid="{00000000-0006-0000-0000-000009000000}">
      <text>
        <r>
          <rPr>
            <b/>
            <sz val="9"/>
            <color indexed="81"/>
            <rFont val="Tahoma"/>
            <family val="2"/>
          </rPr>
          <t>Roland Huber:</t>
        </r>
        <r>
          <rPr>
            <sz val="9"/>
            <color indexed="81"/>
            <rFont val="Tahoma"/>
            <family val="2"/>
          </rPr>
          <t xml:space="preserve">
DFG Personalkostensätze geteilt durch die Jahresarbeitsstunden lt. VwV-Kostenfestlegung (siehe VwV-Kostenfestlegung Tabelle Spalte 10)</t>
        </r>
      </text>
    </comment>
    <comment ref="AE179" authorId="0" shapeId="0" xr:uid="{00000000-0006-0000-0000-00000A000000}">
      <text>
        <r>
          <rPr>
            <b/>
            <sz val="9"/>
            <color indexed="81"/>
            <rFont val="Tahoma"/>
            <family val="2"/>
          </rPr>
          <t>Roland Huber:</t>
        </r>
        <r>
          <rPr>
            <sz val="9"/>
            <color indexed="81"/>
            <rFont val="Tahoma"/>
            <family val="2"/>
          </rPr>
          <t xml:space="preserve">
Summe der Spalten 2 bis 5 der VwV-Personalkostensätze geteilt durch die kalendarischen Jahresarbeitsstunden (2023 z. B. 249 Arbeitstage x 8 Stunden = 1992 Arbeitsstunden  (siehe Überschrift Spalte 10)</t>
        </r>
      </text>
    </comment>
    <comment ref="AG193" authorId="0" shapeId="0" xr:uid="{00000000-0006-0000-0000-00000B000000}">
      <text>
        <r>
          <rPr>
            <b/>
            <sz val="9"/>
            <color indexed="81"/>
            <rFont val="Tahoma"/>
            <family val="2"/>
          </rPr>
          <t>Roland Huber:</t>
        </r>
        <r>
          <rPr>
            <sz val="9"/>
            <color indexed="81"/>
            <rFont val="Tahoma"/>
            <family val="2"/>
          </rPr>
          <t xml:space="preserve">
9,58 EUR zzgl. 27 % Sozialversicherung
</t>
        </r>
      </text>
    </comment>
    <comment ref="AE196" authorId="0" shapeId="0" xr:uid="{00000000-0006-0000-0000-00000C000000}">
      <text>
        <r>
          <rPr>
            <b/>
            <sz val="9"/>
            <color indexed="81"/>
            <rFont val="Tahoma"/>
            <family val="2"/>
          </rPr>
          <t>Roland Huber:</t>
        </r>
        <r>
          <rPr>
            <sz val="9"/>
            <color indexed="81"/>
            <rFont val="Tahoma"/>
            <family val="2"/>
          </rPr>
          <t xml:space="preserve">
Stundensatz lt. Vorschrift zzgl. 27 % Sozialversicherung</t>
        </r>
      </text>
    </comment>
    <comment ref="AG196" authorId="0" shapeId="0" xr:uid="{00000000-0006-0000-0000-00000D000000}">
      <text>
        <r>
          <rPr>
            <b/>
            <sz val="9"/>
            <color indexed="81"/>
            <rFont val="Tahoma"/>
            <family val="2"/>
          </rPr>
          <t>Roland Huber:</t>
        </r>
        <r>
          <rPr>
            <sz val="9"/>
            <color indexed="81"/>
            <rFont val="Tahoma"/>
            <family val="2"/>
          </rPr>
          <t xml:space="preserve">
11,15 EUR zzgl. 27 % Sozialversicherung
</t>
        </r>
      </text>
    </comment>
    <comment ref="AG197" authorId="0" shapeId="0" xr:uid="{00000000-0006-0000-0000-00000E000000}">
      <text>
        <r>
          <rPr>
            <b/>
            <sz val="9"/>
            <color indexed="81"/>
            <rFont val="Tahoma"/>
            <family val="2"/>
          </rPr>
          <t>Roland Huber:</t>
        </r>
        <r>
          <rPr>
            <sz val="9"/>
            <color indexed="81"/>
            <rFont val="Tahoma"/>
            <family val="2"/>
          </rPr>
          <t xml:space="preserve">
15,14 EUR zzgl. 27 % Sozialversicherung
</t>
        </r>
      </text>
    </comment>
    <comment ref="AY237" authorId="0" shapeId="0" xr:uid="{88FB3E1D-1A96-4A0D-9BE4-312057E1FE1E}">
      <text>
        <r>
          <rPr>
            <b/>
            <sz val="9"/>
            <color indexed="81"/>
            <rFont val="Segoe UI"/>
            <charset val="1"/>
          </rPr>
          <t>Roland Huber:</t>
        </r>
        <r>
          <rPr>
            <sz val="9"/>
            <color indexed="81"/>
            <rFont val="Segoe UI"/>
            <charset val="1"/>
          </rPr>
          <t xml:space="preserve">
eigener Stundensatz ab 2025, davor sie "sonstige"
</t>
        </r>
      </text>
    </comment>
    <comment ref="AA290" authorId="0" shapeId="0" xr:uid="{00000000-0006-0000-0000-00000F000000}">
      <text>
        <r>
          <rPr>
            <b/>
            <sz val="9"/>
            <color indexed="81"/>
            <rFont val="Tahoma"/>
            <family val="2"/>
          </rPr>
          <t xml:space="preserve">Roland Huber:   </t>
        </r>
        <r>
          <rPr>
            <sz val="9"/>
            <color indexed="81"/>
            <rFont val="Tahoma"/>
            <family val="2"/>
          </rPr>
          <t xml:space="preserve">
Arbeitsstunden nach VwV Kostenfestlegung (ohne Urlaub) = 221 Arbeitstage
Somit ist gewährleistet, dass der Kostensatz den zu kalkulierenden Netto-Arbeitsstunden entspricht. Aber Kostendeckung für die Bruttoarbeitszeit gewährleistet ist.
Zu kalkulieren sind Netto-Arbeitsstunden.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Roland Huber</author>
  </authors>
  <commentList>
    <comment ref="E4" authorId="0" shapeId="0" xr:uid="{00000000-0006-0000-0300-000001000000}">
      <text>
        <r>
          <rPr>
            <b/>
            <sz val="9"/>
            <color indexed="81"/>
            <rFont val="Tahoma"/>
            <family val="2"/>
          </rPr>
          <t>Roland Huber:</t>
        </r>
        <r>
          <rPr>
            <sz val="9"/>
            <color indexed="81"/>
            <rFont val="Tahoma"/>
            <family val="2"/>
          </rPr>
          <t xml:space="preserve">
Summe der Spalten 2 bis 5 der VwV-Personalkostensätze geteilt durch die Jahresarbeitsstunden (siehe Überschrift Spalte 10)</t>
        </r>
      </text>
    </comment>
  </commentList>
</comments>
</file>

<file path=xl/sharedStrings.xml><?xml version="1.0" encoding="utf-8"?>
<sst xmlns="http://schemas.openxmlformats.org/spreadsheetml/2006/main" count="7068" uniqueCount="1237">
  <si>
    <t>HFT Stuttgart</t>
  </si>
  <si>
    <t>Angaben zum Projekt</t>
  </si>
  <si>
    <t>Projektleiter</t>
  </si>
  <si>
    <t>Laufzeit (Monate)</t>
  </si>
  <si>
    <t xml:space="preserve">A. </t>
  </si>
  <si>
    <t>Personalkosten</t>
  </si>
  <si>
    <t>Vergütung</t>
  </si>
  <si>
    <t>Labor</t>
  </si>
  <si>
    <t>1.</t>
  </si>
  <si>
    <t>Zusätzlich für das Projekt eingestellte Mitarbeiter (projektfinanziert)</t>
  </si>
  <si>
    <t>B</t>
  </si>
  <si>
    <t>ja</t>
  </si>
  <si>
    <t>nein</t>
  </si>
  <si>
    <t>Name, Vorname</t>
  </si>
  <si>
    <t>Stundensatz</t>
  </si>
  <si>
    <t>Zuschlag</t>
  </si>
  <si>
    <t>Basis</t>
  </si>
  <si>
    <t>Einheiten</t>
  </si>
  <si>
    <t>Kosten</t>
  </si>
  <si>
    <t>Budget</t>
  </si>
  <si>
    <t>2.</t>
  </si>
  <si>
    <t>3.</t>
  </si>
  <si>
    <t>4.</t>
  </si>
  <si>
    <t>befreit</t>
  </si>
  <si>
    <t>5.</t>
  </si>
  <si>
    <t>13a</t>
  </si>
  <si>
    <t>6.</t>
  </si>
  <si>
    <t>7.</t>
  </si>
  <si>
    <t>8.</t>
  </si>
  <si>
    <t>9.</t>
  </si>
  <si>
    <t>10.</t>
  </si>
  <si>
    <t>C2</t>
  </si>
  <si>
    <t>C3</t>
  </si>
  <si>
    <t>∑ direkte Personalkosten</t>
  </si>
  <si>
    <t>E06</t>
  </si>
  <si>
    <t>A</t>
  </si>
  <si>
    <t>E07</t>
  </si>
  <si>
    <t>Übrige am Projekt beteiligte Hochschulbeschäftigte</t>
  </si>
  <si>
    <t>E08</t>
  </si>
  <si>
    <t>E09</t>
  </si>
  <si>
    <t>E10</t>
  </si>
  <si>
    <t>E11</t>
  </si>
  <si>
    <t>E12</t>
  </si>
  <si>
    <t>E13</t>
  </si>
  <si>
    <t>E14</t>
  </si>
  <si>
    <t>E15</t>
  </si>
  <si>
    <t>Stud. HK</t>
  </si>
  <si>
    <t>C</t>
  </si>
  <si>
    <t>W2</t>
  </si>
  <si>
    <t>W3</t>
  </si>
  <si>
    <t>∑ indirekte Personalkosten</t>
  </si>
  <si>
    <t xml:space="preserve">B. </t>
  </si>
  <si>
    <t>Sachausgaben und Ausgaben für Dienstleistungen</t>
  </si>
  <si>
    <t>Sachausgaben (für Material, Rohstoffe, etc.)</t>
  </si>
  <si>
    <t xml:space="preserve">2. </t>
  </si>
  <si>
    <t xml:space="preserve">     </t>
  </si>
  <si>
    <t>Reisekosten</t>
  </si>
  <si>
    <t>∑ Sachkosten</t>
  </si>
  <si>
    <t xml:space="preserve">C. </t>
  </si>
  <si>
    <t>Ausgaben für die Beschaffung von Investitionen</t>
  </si>
  <si>
    <t>Gerät / Gegenstand</t>
  </si>
  <si>
    <t>ND (Monate)</t>
  </si>
  <si>
    <t>AfA</t>
  </si>
  <si>
    <t>Restwert</t>
  </si>
  <si>
    <t>∑ Abschreibungen</t>
  </si>
  <si>
    <t xml:space="preserve">D. </t>
  </si>
  <si>
    <t>Einrichtung</t>
  </si>
  <si>
    <t>Stunden</t>
  </si>
  <si>
    <t>∑ Nutzung von Laboren und Einrichtungen der Fakultäten</t>
  </si>
  <si>
    <t>Selbstkosten des Auftrags</t>
  </si>
  <si>
    <t>Gewinnzuschlag</t>
  </si>
  <si>
    <t>∑ Gewinnaufschlag</t>
  </si>
  <si>
    <t>G.</t>
  </si>
  <si>
    <t>Netto-Angebotspreis des Auftrags</t>
  </si>
  <si>
    <t>Brutto-Angebotspreis des Auftrags (Mindestpreis für Angebot)</t>
  </si>
  <si>
    <t>J.</t>
  </si>
  <si>
    <t>Verfügbares Budget im Projekt (liquide Mittel)</t>
  </si>
  <si>
    <t>F.</t>
  </si>
  <si>
    <t>H.</t>
  </si>
  <si>
    <t>K.</t>
  </si>
  <si>
    <t>E.</t>
  </si>
  <si>
    <t>Bezeichnung</t>
  </si>
  <si>
    <t>I.</t>
  </si>
  <si>
    <t>L.</t>
  </si>
  <si>
    <t>Projektzeitenerfassungsblatt für die Trennungsrechnung</t>
  </si>
  <si>
    <t>Projektnummer</t>
  </si>
  <si>
    <t>Geleistete Arbeitsstunden</t>
  </si>
  <si>
    <t>Inanspruchnahme von Laboren und Einrichtungen</t>
  </si>
  <si>
    <t>Anmerkungen / Hinweise</t>
  </si>
  <si>
    <t>Unterschrift Projektleiter</t>
  </si>
  <si>
    <t>Bearbeitungsvermerk</t>
  </si>
  <si>
    <t>Projektzeitraum*</t>
  </si>
  <si>
    <t>Plan**
Stunden</t>
  </si>
  <si>
    <t>IST***
Stunden</t>
  </si>
  <si>
    <t>*** tatsächlich angefallene Arbeitsstunden nach Projektabschluss</t>
  </si>
  <si>
    <t>**  Planstunden aus Kalkulationsblatt</t>
  </si>
  <si>
    <t>*   Bitte den genauen Projektzeitraum angeben (für korrekte steuerl. Behandlung und Rechnungsstellung erforderlich)</t>
  </si>
  <si>
    <t>von</t>
  </si>
  <si>
    <t>bis</t>
  </si>
  <si>
    <t>Stand: 19.12.2012</t>
  </si>
  <si>
    <t>Kalkulation nach:</t>
  </si>
  <si>
    <t>VwV-Kostenfestlegung</t>
  </si>
  <si>
    <t>Kalkulationsgrundlage ist:</t>
  </si>
  <si>
    <t>DFG Personalkostensätze</t>
  </si>
  <si>
    <t>Personalkostensätze nach DFG</t>
  </si>
  <si>
    <t>Wiss. HK (Masterabschluss)</t>
  </si>
  <si>
    <t>Wiss. HK (Bachelorabschluss)</t>
  </si>
  <si>
    <t>Personalkostensätze nach VwV</t>
  </si>
  <si>
    <t>Jahr</t>
  </si>
  <si>
    <t>Projektbeginn (Datum)</t>
  </si>
  <si>
    <t>(tt.mm.yyyy)</t>
  </si>
  <si>
    <t>Daten entsprechend Projektbeginn</t>
  </si>
  <si>
    <t xml:space="preserve">Personalkostensätze nach KLR </t>
  </si>
  <si>
    <t>Tage</t>
  </si>
  <si>
    <t>Wochen</t>
  </si>
  <si>
    <t>Arbeitszeit in:</t>
  </si>
  <si>
    <t>Zuschlagssatz</t>
  </si>
  <si>
    <t>Zuschlagssätze</t>
  </si>
  <si>
    <t>Art des Projektes</t>
  </si>
  <si>
    <t>Projektart</t>
  </si>
  <si>
    <t>Laborkosten</t>
  </si>
  <si>
    <t>Steuersätze</t>
  </si>
  <si>
    <t>Fakultät B+W</t>
  </si>
  <si>
    <t>Fakultät M+V</t>
  </si>
  <si>
    <t>IUAS</t>
  </si>
  <si>
    <t>POI</t>
  </si>
  <si>
    <t>INES</t>
  </si>
  <si>
    <t>Ausgaben für bezogene Leistungen (Fremdleistungen)</t>
  </si>
  <si>
    <t>W?</t>
  </si>
  <si>
    <t>Monate</t>
  </si>
  <si>
    <t>Jahre</t>
  </si>
  <si>
    <t>interne Aufträge</t>
  </si>
  <si>
    <t>Monat</t>
  </si>
  <si>
    <t>Woche</t>
  </si>
  <si>
    <t>Jahresstundenumrechnung</t>
  </si>
  <si>
    <t>Tag</t>
  </si>
  <si>
    <t>2 = Jahr</t>
  </si>
  <si>
    <t>3=Monate</t>
  </si>
  <si>
    <t>4=Woche</t>
  </si>
  <si>
    <t>5=Tage</t>
  </si>
  <si>
    <t>Ermittlung der Jahresstunden abhängig vom Projektbeginn</t>
  </si>
  <si>
    <t>Umsatzsteuerpflichtig?</t>
  </si>
  <si>
    <t>Formulargültigkeitsdatum</t>
  </si>
  <si>
    <t>Wert für "HEUTE"</t>
  </si>
  <si>
    <t>Wert für "Gültigkeit"</t>
  </si>
  <si>
    <t>Antragsdatum (tt.mm.yyyy)</t>
  </si>
  <si>
    <t>in %</t>
  </si>
  <si>
    <t>in EURO</t>
  </si>
  <si>
    <t>(% oder EURO)</t>
  </si>
  <si>
    <r>
      <rPr>
        <b/>
        <sz val="14"/>
        <color theme="0"/>
        <rFont val="Arial"/>
        <family val="2"/>
      </rPr>
      <t>Achtung: Kalkulationsblatt ist nicht mehr aktuell!</t>
    </r>
    <r>
      <rPr>
        <b/>
        <sz val="11"/>
        <color theme="0"/>
        <rFont val="Arial"/>
        <family val="2"/>
      </rPr>
      <t xml:space="preserve">
</t>
    </r>
    <r>
      <rPr>
        <b/>
        <sz val="9"/>
        <color theme="0"/>
        <rFont val="Arial"/>
        <family val="2"/>
      </rPr>
      <t>Eine aktuelle Version steht unter Info A-Z  auf der Hochschulhomepage in der Ruprik Drittmittel zum Download zur Verfügung.
Bitte verwenden Sie immer das aktuelle Kalkulationsblatt!</t>
    </r>
  </si>
  <si>
    <t>Umsatzsteuerpflicht?</t>
  </si>
  <si>
    <t>Übrige am Projekt beteiligte Hochschulbeschäftigte (grundfinanziert)</t>
  </si>
  <si>
    <t>Projektende</t>
  </si>
  <si>
    <t>Betrag (Bruttopreis)</t>
  </si>
  <si>
    <t>Vorsteuerabzug</t>
  </si>
  <si>
    <t>Vorsteuerabzug?</t>
  </si>
  <si>
    <t>bei "ja" bitte unbedingt vorab mit der Finanz- und Organisationsabteilung abklären!</t>
  </si>
  <si>
    <t>Nutzungsdauer</t>
  </si>
  <si>
    <t>Software</t>
  </si>
  <si>
    <t xml:space="preserve">Wissenschaftliche Anlagen und Geräte </t>
  </si>
  <si>
    <t>Werkstätteneinrichtung</t>
  </si>
  <si>
    <t>Werkstätteneinrichtungen</t>
  </si>
  <si>
    <t>Möbel und Leuchten</t>
  </si>
  <si>
    <t>Fahrzeuge und Transportmittel</t>
  </si>
  <si>
    <t>Tiere und Pflanzen</t>
  </si>
  <si>
    <t>Sonstige techn. Anlagen und Geräte</t>
  </si>
  <si>
    <t>Nutzungsdauer in Monate</t>
  </si>
  <si>
    <t>Gesamtergebnis</t>
  </si>
  <si>
    <t>(Leer)</t>
  </si>
  <si>
    <t>Zubehör zur Chromatographie</t>
  </si>
  <si>
    <t>Zubehör zu Meß- und Funktionsgeneratoren</t>
  </si>
  <si>
    <t>Zubehör und Vorverstärker für Lichtstrahl- undFlüs</t>
  </si>
  <si>
    <t>Zubehör und Einschübe für Elektronenstrahl-Oszillo</t>
  </si>
  <si>
    <t>Zubehör und Aggregate für Kraftfahrzeuge</t>
  </si>
  <si>
    <t>Zubehör für elektrische Registriergeräte</t>
  </si>
  <si>
    <t>Zonenschmelzgeräte</t>
  </si>
  <si>
    <t>Zerkleinerungsgeräte, Reib-, Schneide- undSchnitze</t>
  </si>
  <si>
    <t>Zentrifugenzubehör, sonstige Geräte für mechanisch</t>
  </si>
  <si>
    <t>Zellzähl- und Klassiergeräte (außer Blutanalyse)</t>
  </si>
  <si>
    <t>Zeitnormale, Atomuhren</t>
  </si>
  <si>
    <t>Zeitanzeige- und -registrieranlagen</t>
  </si>
  <si>
    <t>Zeilendrucker, Schnelldrucker</t>
  </si>
  <si>
    <t>Zahnmedizinische Geräte</t>
  </si>
  <si>
    <t>Zählgeräte (elektronisch), Frequenzzähler undZähls</t>
  </si>
  <si>
    <t>XY-Schreiber</t>
  </si>
  <si>
    <t>Wobbelgeneratoren</t>
  </si>
  <si>
    <t>Winkelmeßgeräte, Goniometer, Drehgeber</t>
  </si>
  <si>
    <t>Windmeßgeräte</t>
  </si>
  <si>
    <t>Windkanäle</t>
  </si>
  <si>
    <t>Widerstände, Potentiometer</t>
  </si>
  <si>
    <t>Werkzeugmaschinen, spanlos, Bearbeitungsmaschinen</t>
  </si>
  <si>
    <t>Werkzeugmaschinen, spanend (außer 2000-2070)</t>
  </si>
  <si>
    <t>Werkstatt- und Meßmikroskope</t>
  </si>
  <si>
    <t>Wechselspannungsstabilisatoren, Spannungskonstanth</t>
  </si>
  <si>
    <t>Wattstunden-, kWh-Zähler, Betriebsstundenzähler</t>
  </si>
  <si>
    <t>Wasserturbinen und Hilfseinrichtungen</t>
  </si>
  <si>
    <t>Wasserkanäle, Versuchsgerinne</t>
  </si>
  <si>
    <t>Wassergehaltsmeßgeräte</t>
  </si>
  <si>
    <t>Wasseraufbereitungsgeräte, Abwasser-Reinigungsanla</t>
  </si>
  <si>
    <t>Warburg-Apparaturen, Zellstoffwechsel-Analysengerä</t>
  </si>
  <si>
    <t>Wandtafeln, Kartenständer, Projektionswände</t>
  </si>
  <si>
    <t>Walzmaschinen, Hammerwerke und Schmiedepressen</t>
  </si>
  <si>
    <t>Volumenmeßgeräte (außer 1900 und 1920)</t>
  </si>
  <si>
    <t>Viskosimeter, Rheometer</t>
  </si>
  <si>
    <t>Vielfach-Meßinstrumente (Spannung, Strom, Widersta</t>
  </si>
  <si>
    <t>Video-Recorder,-Speicher</t>
  </si>
  <si>
    <t>Verzögerungsketten, -leitungen</t>
  </si>
  <si>
    <t>Verstärker und -Module der Digitalelektronik, Impu</t>
  </si>
  <si>
    <t>Verstärker und Bausteine der analogen Meßtechnik (</t>
  </si>
  <si>
    <t>Verbrennungsöfen für Makro- und Mikroanalyse</t>
  </si>
  <si>
    <t>Verbrennungsmotoren</t>
  </si>
  <si>
    <t>Verbindungselemente, Steckvorrichtungen, Schleifri</t>
  </si>
  <si>
    <t>Vakuumventile</t>
  </si>
  <si>
    <t>Vakuumpumpstände (mit Vor- und Hochvakuumpumpen)</t>
  </si>
  <si>
    <t>Vakuummeter für Hochvakuum, UHV, thermische Vakuum</t>
  </si>
  <si>
    <t>Vakuumbedampfungsanlagen und -präparieranlagen für</t>
  </si>
  <si>
    <t>Vakuumbauteile, Rezipienten, Dampfsperren</t>
  </si>
  <si>
    <t>Urologische Geräte (außer Röntgen 3200)</t>
  </si>
  <si>
    <t>Umsetzer (Converter)</t>
  </si>
  <si>
    <t>Ultrazentrifugen (über 25.000/Min)</t>
  </si>
  <si>
    <t>Ultraschall-Materialprüfgeräte</t>
  </si>
  <si>
    <t>Ultraschall-Generatoren, -Schwinger und -Meßgeräte</t>
  </si>
  <si>
    <t>Ultraschall-Diagnostikgeräte</t>
  </si>
  <si>
    <t>Ultraschall-, Wärme-, und Hochfrequenz-Therapieger</t>
  </si>
  <si>
    <t>Ultrahochvakuumanlagen</t>
  </si>
  <si>
    <t>UHV-Anlagen zur Analytik</t>
  </si>
  <si>
    <t>Turbomolekularpumpen</t>
  </si>
  <si>
    <t>Trocknungsanlagen, Exsikkatoren</t>
  </si>
  <si>
    <t>Trimmgeräte und andere Zubehörgeräte für Ultramikr</t>
  </si>
  <si>
    <t>Trennmaschinen (Sägen, Scheren)</t>
  </si>
  <si>
    <t>Treibmittelpumpen (Dampfstrahl, Diffusion)</t>
  </si>
  <si>
    <t>Transportkarren, Hebe- und Kippvorrichtungen</t>
  </si>
  <si>
    <t>Transportable Stromerzeuger (mit Antriebsmotor)</t>
  </si>
  <si>
    <t>Transientrecorder, digitale Signalspeicher</t>
  </si>
  <si>
    <t>Transformatoren, Drosseln</t>
  </si>
  <si>
    <t>Torschaltungen, Koinzidenzschaltungen undDigitallo</t>
  </si>
  <si>
    <t>Tomographie- und Schichtgeräte (Röntgen- und MR-)</t>
  </si>
  <si>
    <t>Titriergeräte, -stände</t>
  </si>
  <si>
    <t>Tiere</t>
  </si>
  <si>
    <t>Tiefgefrieranlagen (flüssiger Stickstoff)</t>
  </si>
  <si>
    <t>Thermometer, (Berührungsthermometer), allgemein (a</t>
  </si>
  <si>
    <t>Thermographische Diagnostikgeräte, Thermometer</t>
  </si>
  <si>
    <t>Thermoelektrische Wandler, Thermosäulen</t>
  </si>
  <si>
    <t>Thermoanalysegeräte (DTA, DTG), Dilatometer</t>
  </si>
  <si>
    <t>Therapiesimulatoren, Dosisprogrammiergeräte</t>
  </si>
  <si>
    <t>Theodoliten, Markscheidegeräte</t>
  </si>
  <si>
    <t>Textilmaschinen</t>
  </si>
  <si>
    <t>Terrestrische Fernrohre, Ferngläser</t>
  </si>
  <si>
    <t>Temperaturregler</t>
  </si>
  <si>
    <t>Teleskope (astronomische)</t>
  </si>
  <si>
    <t>Telemetriegeräte (Medizin/Biologie), spezielle Sen</t>
  </si>
  <si>
    <t>Teilchenbeschleuniger (Physik)</t>
  </si>
  <si>
    <t>Szintillationskameras, Positronen-Emissionstomogra</t>
  </si>
  <si>
    <t>Szintigraphie-Scanner</t>
  </si>
  <si>
    <t>Synthese-Apparaturen der Biochemie Synthese-Appara</t>
  </si>
  <si>
    <t>Supraleitende Labormagnete</t>
  </si>
  <si>
    <t>Stromversorgungs- und Steuergeräte für Magnete: Zu</t>
  </si>
  <si>
    <t>Stromversorgung und Niederspannungs-Installation</t>
  </si>
  <si>
    <t>Stromrichter und Leistungselektronik (Energieübert</t>
  </si>
  <si>
    <t>Strommesser, spezielle Fernmeß- und Steuergeräte f</t>
  </si>
  <si>
    <t>Strahlungsthermometer, Pyrometer, Thermosonden</t>
  </si>
  <si>
    <t>Strahlungsquellen (Radioisotope, Neutronenquellen)</t>
  </si>
  <si>
    <t>Strahlungsmeßplätze (außer 0330, 3300-3390, 4050 u</t>
  </si>
  <si>
    <t>Strahler und Bestrahlungsgeräte für Medizin/Biolog</t>
  </si>
  <si>
    <t>Strahlenüberwachung, Monitore, Warngeräte</t>
  </si>
  <si>
    <t>Strahlenschutzeinrichtungen für Röntgen- undBeschl</t>
  </si>
  <si>
    <t>Strahlenschutz, heiße Zellen (außer für Radiologie</t>
  </si>
  <si>
    <t>Störschutzgeräte und -anlagen, Faraday-Käfige</t>
  </si>
  <si>
    <t>Steueranlagen, Mischpulte und Schallplattengeräte</t>
  </si>
  <si>
    <t>Steuer-, Schutzgeräte für elektrische Maschinen un</t>
  </si>
  <si>
    <t>Stereotaktische Instrumente</t>
  </si>
  <si>
    <t>Stereoskopische Mikroskope und Lupen</t>
  </si>
  <si>
    <t>Staubmeßgeräte</t>
  </si>
  <si>
    <t>Statische und quasistatische Prüfmaschinen und -an</t>
  </si>
  <si>
    <t>Sprechanlagen, Rufanlagen</t>
  </si>
  <si>
    <t>Sprachlehrsysteme, Sprachlabors</t>
  </si>
  <si>
    <t>Sportgeräte, Taucherausrüstungen</t>
  </si>
  <si>
    <t>Spiegel, Spiegel-Optik</t>
  </si>
  <si>
    <t>Spezielle Zentrifugen (Verfahrenstechnik, Medizin)</t>
  </si>
  <si>
    <t>Spezielle Waagen (ferngesteuert, registrierend)</t>
  </si>
  <si>
    <t>Spezielle Vakuumpumpen</t>
  </si>
  <si>
    <t>Spezielle Untersuchungsgeräte für die Veterinärmed</t>
  </si>
  <si>
    <t>Spezielle Thermometer für tiefste Temperaturen(ein</t>
  </si>
  <si>
    <t>Spezielle Stromversorgungsgeräte, Versorgungmodule</t>
  </si>
  <si>
    <t>Spezielle Spektrographen und Spektrometer</t>
  </si>
  <si>
    <t>Spezielle spanende Werkzeugmaschinen</t>
  </si>
  <si>
    <t>Spezielle Röntgengeräte für Material-Analyse,Struk</t>
  </si>
  <si>
    <t>Spezielle Registriergeräte (Ereigniszähler,Störung</t>
  </si>
  <si>
    <t>Spezielle Reaktionsapparaturen (Blitzlicht-, Laser</t>
  </si>
  <si>
    <t>Spezielle Pumpen (außer 3700, 3710 und 8000-8040)</t>
  </si>
  <si>
    <t>Spezielle Prüfmaschinen für Textilien</t>
  </si>
  <si>
    <t>Spezielle Prüfmaschinen für Kunststoffe, Gummi, Le</t>
  </si>
  <si>
    <t>Spezielle Prüfmaschinen für Holz und Papier</t>
  </si>
  <si>
    <t>Spezielle Öfen (Induktions-, Lichtbogenheizung,Vak</t>
  </si>
  <si>
    <t>Spezielle Mikroskope (außer 5000-5030)</t>
  </si>
  <si>
    <t>Spezielle meteorologische Meßgeräte (Wettersonden)</t>
  </si>
  <si>
    <t>Spezielle Meßgeräte zur Erforschung der höheren At</t>
  </si>
  <si>
    <t>Spezielle Meßgeräte für Fernschreib- und Datentech</t>
  </si>
  <si>
    <t>Spezielle Meßgeräte der Fernsprech-, Funk- undTons</t>
  </si>
  <si>
    <t>Spezielle Meßgeräte der Fernsehtechnik</t>
  </si>
  <si>
    <t>Spezielle Meßgeneratoren (außer 6300-6340)</t>
  </si>
  <si>
    <t>Spezielle Meß- und Prüfgeräte für Halbleiter und R</t>
  </si>
  <si>
    <t>Spezielle Massenspektrometer (Flugzeit-,Cyclotronr</t>
  </si>
  <si>
    <t>Spezielle Maschinen für Baustoffherstellung und-be</t>
  </si>
  <si>
    <t>Spezielle magnetische Meß- und Versuchseinrichtung</t>
  </si>
  <si>
    <t>Spezielle Magnete (Strahlführungsmagnete,Höchstfel</t>
  </si>
  <si>
    <t>Spezielle Leitungen und Kabel der Nachrichtentechn</t>
  </si>
  <si>
    <t>Spezielle Laser-Meß-Systeme</t>
  </si>
  <si>
    <t>Spezielle Laser und -Stabilisierungsgeräte (Freque</t>
  </si>
  <si>
    <t>Spezielle Kryostaten (für tiefste Temperaturen)</t>
  </si>
  <si>
    <t>Spezielle Kraftfahrzeuge (Zugmaschinen, Feuerwehrf</t>
  </si>
  <si>
    <t>Spezielle Kalorimeter</t>
  </si>
  <si>
    <t>Spezielle Infrarot-Detektoren</t>
  </si>
  <si>
    <t>Spezielle Geräte zur Kartenerstellung (außer 0640,</t>
  </si>
  <si>
    <t>Spezielle Geräte zur Erforschung von Erdoberfläche</t>
  </si>
  <si>
    <t>Spezielle Geräte für Verarbeitung von Lebensmittel</t>
  </si>
  <si>
    <t>Spezielle Geräte für Milchwirtschaft undGetränkeve</t>
  </si>
  <si>
    <t>Spezielle Geräte für Lebens- und Genußmittel-Analy</t>
  </si>
  <si>
    <t>Spezielle Geräte für Hochspannungs- undHochstromla</t>
  </si>
  <si>
    <t>Spezielle Geräte für astronomische Vermessung,Sate</t>
  </si>
  <si>
    <t>Spezielle Geräte der Raketentechnik und Ballistik</t>
  </si>
  <si>
    <t>Spezielle Geräte der Mikrosystemtechnik</t>
  </si>
  <si>
    <t>Spezielle Geräte der Mechanik, Kreiselgeräte</t>
  </si>
  <si>
    <t>Spezielle Geräte der Kinderheilkunde</t>
  </si>
  <si>
    <t>Spezielle Geräte der elektrischen Energieübertragu</t>
  </si>
  <si>
    <t>Spezielle forstwirtschaftliche Meß- und Prüfgeräte</t>
  </si>
  <si>
    <t>Spezielle Fahrzeuge, Geräteträger der Meeresforsch</t>
  </si>
  <si>
    <t>Spezielle Elektronenstrahl-Oszilloskope</t>
  </si>
  <si>
    <t>Spezielle Einrichtungen und Aufbauten für Geodäsie</t>
  </si>
  <si>
    <t>Spezielle Einrichtungen für Versuchstierhaltung</t>
  </si>
  <si>
    <t>Spezielle Einrichtungen für landwirtschaftlicheTie</t>
  </si>
  <si>
    <t>Spezielle Bearbeitungsmaschinen für keramische Wer</t>
  </si>
  <si>
    <t>Spezielle Baustoff- und Bodenprüfgeräte, Schergerä</t>
  </si>
  <si>
    <t>Spezielle Ausstattung von Operationsräumen, keimfr</t>
  </si>
  <si>
    <t>Spezielle astronomische Geräte (Ballon-Teleskope,S</t>
  </si>
  <si>
    <t>Spezialgeräte der Halbleiterprozeßtechnik</t>
  </si>
  <si>
    <t>Spektrometer (Massen-, NMR-, außer 1700-1780)</t>
  </si>
  <si>
    <t>Spektralpolarimeter (CD, ORD), Dichrographen</t>
  </si>
  <si>
    <t>Spektralphotometer (UV, VIS), Spektrographen (auße</t>
  </si>
  <si>
    <t>Spektrallichtquellen</t>
  </si>
  <si>
    <t>Spektralfluorometer, Lumineszenz-Spektrometer (auß</t>
  </si>
  <si>
    <t>Speicheroszilloskope</t>
  </si>
  <si>
    <t>Spannungsoptische Geräte, Schlierenapparaturen</t>
  </si>
  <si>
    <t>Sorptionspumpen, Ionenpumpen einschl. Netzgeräte</t>
  </si>
  <si>
    <t>Sonstige Werkstoff-Prüfmaschinen und Zubehör (auße</t>
  </si>
  <si>
    <t>Sonstige Werkstatt- und Laborausrüstung, Werkzeuge</t>
  </si>
  <si>
    <t>Sonstige veterinärmedizinische und zoologische Ger</t>
  </si>
  <si>
    <t>Sonstige Verstärker und Bausteine der Nuklearelekt</t>
  </si>
  <si>
    <t>Sonstige Vakuumpumpen und Zubehör (außer 8100-8180</t>
  </si>
  <si>
    <t>Sonstige Vakuumgeräte und -anlagen (außer 8300-838</t>
  </si>
  <si>
    <t>Sonstige Strom- und Spannungsquellen (außer 6000-6</t>
  </si>
  <si>
    <t>Sonstige Straßen- und Schienenfahrzeuge, Feldbahne</t>
  </si>
  <si>
    <t>Sonstige spezielle Geräte der Chirurgie</t>
  </si>
  <si>
    <t>Sonstige spezielle Elektronenmikroskope</t>
  </si>
  <si>
    <t>Sonstige Regelsysteme und Steuergeräte</t>
  </si>
  <si>
    <t>Sonstige Pumpen und Kompressoren, Zubehör (außer80</t>
  </si>
  <si>
    <t>Sonstige Photometer (außer 1800-1890 und 5200-5270</t>
  </si>
  <si>
    <t>Sonstige Photodetektoren (außer 5800-5860)</t>
  </si>
  <si>
    <t>Sonstige Photo- und Kinoapparate (außer 5400-5460)</t>
  </si>
  <si>
    <t>Sonstige Oszillographen (außer 6200-6270)</t>
  </si>
  <si>
    <t>Sonstige optische Bauelemente</t>
  </si>
  <si>
    <t>Sonstige Öfen und Wärmegeräte (außer 8400-8480)</t>
  </si>
  <si>
    <t>Sonstige nachrichtentechnische Geräte (außer 2700-</t>
  </si>
  <si>
    <t>Sonstige Motoren und Kraftmaschinen</t>
  </si>
  <si>
    <t>Sonstige meteorologische Geräte und Einrichtungen</t>
  </si>
  <si>
    <t>Sonstige Meßgeräte für Zeit, Geschwindigkeit, Dreh</t>
  </si>
  <si>
    <t>Sonstige Meßgeräte für thermische Größen (außer 86</t>
  </si>
  <si>
    <t>Sonstige Meßgeräte für Masse und Kraft (außer 8900</t>
  </si>
  <si>
    <t>Sonstige Meßgeräte für Lichtbrechung, -reflexion</t>
  </si>
  <si>
    <t>Sonstige Meßgeräte für Länge, Fläche, Rauminhalt</t>
  </si>
  <si>
    <t>Sonstige Luft- und Wasserfahrzeuge und Zubehör</t>
  </si>
  <si>
    <t>Sonstige Lichtquellen (außer 5600-5680, 5700-5790,</t>
  </si>
  <si>
    <t>Sonstige Laser und Zubehör (außer 5700-5780)</t>
  </si>
  <si>
    <t>Sonstige Kreislauf-Meß- und -Überwachungsgeräte</t>
  </si>
  <si>
    <t>Sonstige Kälteanlagen und -geräte (außer 8500-8580</t>
  </si>
  <si>
    <t>Sonstige Geräte zur thermischen Trennung und zurCh</t>
  </si>
  <si>
    <t>Sonstige Geräte zum Mischen und Zerkleinern (außer</t>
  </si>
  <si>
    <t>Sonstige Geräte für Probenbearbeitung, Laborgeräte</t>
  </si>
  <si>
    <t>Sonstige Geräte für präparative Chemie (außer 1100</t>
  </si>
  <si>
    <t>Sonstige Geräte für Landwirtschafts- und Forstwiss</t>
  </si>
  <si>
    <t>Sonstige Geräte für Gewebe- und Zelluntersuchung</t>
  </si>
  <si>
    <t>Sonstige Geräte für fachärztlichen Gebrauch</t>
  </si>
  <si>
    <t>Sonstige Geräte der Radiologie und Zubehör</t>
  </si>
  <si>
    <t>Sonstige Geräte der Nuklearmedizin und Zubehör (au</t>
  </si>
  <si>
    <t>Sonstige Geräte der Mechanik und Akustik (außer 00</t>
  </si>
  <si>
    <t>Sonstige Geräte der Klinischen Chemie undMolekular</t>
  </si>
  <si>
    <t>Sonstige Geräte der Elektrochemie (außer 1400-1470</t>
  </si>
  <si>
    <t>Sonstige Geräte der Elektrischen Energietechnik</t>
  </si>
  <si>
    <t>Sonstige Geräte der chemischen Betriebstechnik</t>
  </si>
  <si>
    <t>Sonstige Geräte der Biologie (außer 3000-3990, 440</t>
  </si>
  <si>
    <t>Sonstige Geräte der Audio-, Videotechnik (außer 00</t>
  </si>
  <si>
    <t>Sonstige Geräte der Atom- und Kernphysik (außer 02</t>
  </si>
  <si>
    <t>Sonstige geodätische und topographische Geräte</t>
  </si>
  <si>
    <t>Sonstige Fernmeldegeräte und Anlagen</t>
  </si>
  <si>
    <t>Sonstige elektronenoptische Geräte (außer 4040 und</t>
  </si>
  <si>
    <t>Sonstige elektrische und elektronische Meßgeräte</t>
  </si>
  <si>
    <t>Sonstige elektrische und elektronische Bauelemente</t>
  </si>
  <si>
    <t>Sonstige elektrische Registriergeräte (außer 6500-</t>
  </si>
  <si>
    <t>Sonstige Ein-/Ausgabe-Einheiten</t>
  </si>
  <si>
    <t>Sonstige Druckanlagen (außer 8200-8280)</t>
  </si>
  <si>
    <t>Sonstige Datenspeicher (außer 7100-7180)</t>
  </si>
  <si>
    <t>Sonstige Bearbeitungsmaschinen für nichtmetallisch</t>
  </si>
  <si>
    <t>Sonstige Baumaschinen und -hilfsgeräte</t>
  </si>
  <si>
    <t>Sonstige astronomische Geräte</t>
  </si>
  <si>
    <t>Sonstige Analysengeräte (außer 1500-1580)</t>
  </si>
  <si>
    <t>Sonstige Analog-Verstärker (z.B. parametrische Ver</t>
  </si>
  <si>
    <t>Sonnenscheinmesser, Gesamtstrahlungsmeßgeräte</t>
  </si>
  <si>
    <t>Signalstruktur-Analysengeräte, Statistikgeräte (au</t>
  </si>
  <si>
    <t>Siebgeräte</t>
  </si>
  <si>
    <t>Sichtweitemeßgeräte, Wolkenmesser</t>
  </si>
  <si>
    <t>Sichter, Abscheider, Sedimentieranlagen (außer 123</t>
  </si>
  <si>
    <t>Setzmaschinen, Klischiergeräte und reproduktionste</t>
  </si>
  <si>
    <t>Serumanalysengeräte für Elektrolyt- undSubstrat-Ko</t>
  </si>
  <si>
    <t>Selektive Verstärker, Lock-in-Verstärker</t>
  </si>
  <si>
    <t>Seismometer und Geräte für Sprengseismik</t>
  </si>
  <si>
    <t>Sedimentationsanalysatoren und -waagen</t>
  </si>
  <si>
    <t>Schweißmaschinen und Brennschneidemaschinen</t>
  </si>
  <si>
    <t>Schüttelgeräte, Rüttler</t>
  </si>
  <si>
    <t>Schleifmaschinen</t>
  </si>
  <si>
    <t>Schleif- und Poliermaschinen (für Labors)</t>
  </si>
  <si>
    <t>Schlagprüfmaschinen, Vibrations- undBeschleunigung</t>
  </si>
  <si>
    <t>Schiffe, Boote</t>
  </si>
  <si>
    <t>Schichtdickenmeßgeräte, Verdampfungs- und Steuerge</t>
  </si>
  <si>
    <t>Schichtdickenmeßgeräte (außer Ellipsometer 5360,Va</t>
  </si>
  <si>
    <t>Scheinwerfer und spezielle Leuchten</t>
  </si>
  <si>
    <t>Schaltuhren, Zeitsteuergeräte</t>
  </si>
  <si>
    <t>Schalter, Magnete, Relais, Sicherungen</t>
  </si>
  <si>
    <t>Schallspektrographen und Raumakustik-Meßgeräte</t>
  </si>
  <si>
    <t>Schallgeneratoren und mechanische Schwingungserreg</t>
  </si>
  <si>
    <t>Sammelgeräte, Fanggeräte (außer 4440)</t>
  </si>
  <si>
    <t>Salinometer-, Thermometer-, kombinierte Sonden</t>
  </si>
  <si>
    <t>Röntgenröhren und sonstige Röntgengeräte</t>
  </si>
  <si>
    <t>Röntgenmikrosonden</t>
  </si>
  <si>
    <t>Röntgenkameras für Feinstruktur und Topographie</t>
  </si>
  <si>
    <t>Röntgengeneratoren (Strukturforschung, Werkstoffpr</t>
  </si>
  <si>
    <t>Röntgenfluoreszenz-Spektrometer</t>
  </si>
  <si>
    <t>Röntgendiffraktometer</t>
  </si>
  <si>
    <t>Röntgendagnostikgeräte (außer Angiographie 3210 un</t>
  </si>
  <si>
    <t>Röntgenanalysengeräte</t>
  </si>
  <si>
    <t>Rohrpostanlagen</t>
  </si>
  <si>
    <t>Reproduktionskameras, optische Spezialgeräte fürHa</t>
  </si>
  <si>
    <t>Reine Werkbänke, Laminar-Flow-Bänke</t>
  </si>
  <si>
    <t>Refraktometer</t>
  </si>
  <si>
    <t>Reflexions- und Anpassungsmeßgeräte, Laufzeit-Meßg</t>
  </si>
  <si>
    <t>Reaktionsgefäße für Niederdruck, (Hydrierung, Kata</t>
  </si>
  <si>
    <t>Reaktionsgefäße für Hochdruck, Autoklaven</t>
  </si>
  <si>
    <t>Räumgeräte, Bagger, Raupen, Lader</t>
  </si>
  <si>
    <t>Rauchmeß- und -überwachungsgeräte</t>
  </si>
  <si>
    <t>Ratemeter, Mittelwertmesser</t>
  </si>
  <si>
    <t>Raster-Tunnel-, Rasterkraft-Mikroskope</t>
  </si>
  <si>
    <t>Rasterelektronenmikroskope (REM)</t>
  </si>
  <si>
    <t>Raman-Spektrometer</t>
  </si>
  <si>
    <t>Radio-Teleskope und Zubehör (außer 6000-6990)</t>
  </si>
  <si>
    <t>Radionuklid-Meßplätze (Medizin, Biologie)</t>
  </si>
  <si>
    <t>Radio-Chromatographen, Detektoren und Auswertegerä</t>
  </si>
  <si>
    <t>Radaranlagen (außer Distanzmesser 0620 und Doppler</t>
  </si>
  <si>
    <t>Pumpen für Flüssigkeiten</t>
  </si>
  <si>
    <t>Pulverdiffraktometer (mit Zählrohr-Goniometer)</t>
  </si>
  <si>
    <t>Pulsfrequenz- und Herzleistungs-Meßgeräte</t>
  </si>
  <si>
    <t>Psychologische Test- und Untersuchungsgeräte</t>
  </si>
  <si>
    <t>Prüfstände für Fahrzeuge und Aggregate (außerMotor</t>
  </si>
  <si>
    <t>Prüfplätze für elektrische und elektronische Gerät</t>
  </si>
  <si>
    <t>Prüfkammern (Klima, Vakuum, Vibration) undKorrosio</t>
  </si>
  <si>
    <t>Prüfgeräte für sicherheitstechnische Stoff- undGer</t>
  </si>
  <si>
    <t>Prozeßperipherie, Datenübertragung (außer 6000-699</t>
  </si>
  <si>
    <t>Probenaufbereitungs-, Veraschungsgeräte für Beta-,</t>
  </si>
  <si>
    <t>Prismen, Strahlenteiler und Polarisationsoptik</t>
  </si>
  <si>
    <t>Preßluft- und Hydromotoren</t>
  </si>
  <si>
    <t>Pressen und Maschinen zum Biegen, Drücken, Stanzen</t>
  </si>
  <si>
    <t>Pressen für Labor- und Verfahrenstechnik</t>
  </si>
  <si>
    <t>Potentiometer, Geräte für Amperometrie, Voltametri</t>
  </si>
  <si>
    <t>Porositäts-und Oberflächenmeßgeräte</t>
  </si>
  <si>
    <t>Polarographen</t>
  </si>
  <si>
    <t>Polarimeter (für feste Frequenzen) und Polarisatio</t>
  </si>
  <si>
    <t>Pneumatische und andere Regelsysteme (außer 6900)</t>
  </si>
  <si>
    <t>Pneumatische Steuergeräte und Versuchsanlagen</t>
  </si>
  <si>
    <t>Planimeter, mechanische Integraphen</t>
  </si>
  <si>
    <t>Physiologisch-optische Geräte (außer ophthalmologi</t>
  </si>
  <si>
    <t>Physikalische Therapiegeräte und medizinische Bäde</t>
  </si>
  <si>
    <t>Photozubehör (Objektive, Stative, Filter)</t>
  </si>
  <si>
    <t>Photonenzähler, Quantenphotometer</t>
  </si>
  <si>
    <t>Photomikroskope</t>
  </si>
  <si>
    <t>Photometer, Absorptionsphotometer (außerSpektralph</t>
  </si>
  <si>
    <t>Photographische Spezialkameras (Luftbild-, Registr</t>
  </si>
  <si>
    <t>Photographische Laborgeräte und Maschinen</t>
  </si>
  <si>
    <t>Photogrammetrische Geräte (außer Meßkammern 5450)</t>
  </si>
  <si>
    <t>Photofilmausgabeeinheiten, COM</t>
  </si>
  <si>
    <t>Photoelektronenspektrometer (UPS und XPS)</t>
  </si>
  <si>
    <t>Photoelektrische Wandler, Photoelemente, Solarzell</t>
  </si>
  <si>
    <t>Photodetektoren, -zellen, -widerstände für UV/VIS</t>
  </si>
  <si>
    <t>Photoapparate (Kleinbildkameras bis 24 x 36 mm)</t>
  </si>
  <si>
    <t>Photoapparate (Format größer als 24 x 36 mm)</t>
  </si>
  <si>
    <t>ph-Meßgeräte, Ionometer</t>
  </si>
  <si>
    <t>Pflanzenwuchskammern und -schränke, Klimaversuchsa</t>
  </si>
  <si>
    <t>Personen-Kraftwagen, Omnibusse, Kombiwagen</t>
  </si>
  <si>
    <t>Personen- und Lastenaufzüge</t>
  </si>
  <si>
    <t>Peptid-, Protein-Sequenzer</t>
  </si>
  <si>
    <t>Penetrometer, Plastometer</t>
  </si>
  <si>
    <t>PCR-Prozessoren (Polymerase Chain Reaktion)</t>
  </si>
  <si>
    <t>Partikelzählgeräte und -klassiergeräte (optisch,el</t>
  </si>
  <si>
    <t>Partialdruck-, Restgas-Massenspektrometer</t>
  </si>
  <si>
    <t>Ozeanographische Meßgeräte und Einrichtungen (auße</t>
  </si>
  <si>
    <t>Orthopädische Geräte für Untersuchung und Rehabili</t>
  </si>
  <si>
    <t>Optisches Mikroskopzubehör</t>
  </si>
  <si>
    <t>Optische Vielkanalspektrographen</t>
  </si>
  <si>
    <t>Optische Spektrometer (außer 1800-1860)</t>
  </si>
  <si>
    <t>Optische Längenmeßgeräte (außer 0620-0670 undMeßmi</t>
  </si>
  <si>
    <t>Optische Hilfsgeräte und Zubehör für Teleskope</t>
  </si>
  <si>
    <t>Optische Gitter</t>
  </si>
  <si>
    <t>Optische Bänke einschl. mechanischer Bauelemente</t>
  </si>
  <si>
    <t>Ophthalmologische Geräte</t>
  </si>
  <si>
    <t>Operationsmöbel</t>
  </si>
  <si>
    <t>Operationsinstrumentarien (außer 3740 und 3750)</t>
  </si>
  <si>
    <t>Operationsgeräte für Veterinärmedizin</t>
  </si>
  <si>
    <t>Oberflächen-Spannungsmesser</t>
  </si>
  <si>
    <t>Oberflächen-Prüfgeräte (Profil,Rauhtiefe)</t>
  </si>
  <si>
    <t>NMR-Spektrometer für Imaging-Anwendung (außer 3231</t>
  </si>
  <si>
    <t>NMR-Spektrometer</t>
  </si>
  <si>
    <t>Nivellier-Instrumente</t>
  </si>
  <si>
    <t>Niederschlagsmeßgeräte, Wasserstandsmeßgeräte</t>
  </si>
  <si>
    <t>Nichtlineare Optik (Frequenzvervielfacher)</t>
  </si>
  <si>
    <t>Neutronenspektrometer, Neutronenbeugungsanlagen</t>
  </si>
  <si>
    <t>Netzmodelle und Modellanlagen</t>
  </si>
  <si>
    <t>Nervenreizgeräte</t>
  </si>
  <si>
    <t>Navigations- und Meßgeräte für Schiffe und Flugzeu</t>
  </si>
  <si>
    <t>Narkose- und Beatmungsgeräte</t>
  </si>
  <si>
    <t>Nah-Infrarot-Spektralphotometer</t>
  </si>
  <si>
    <t>Musikinstrumente und Zubehör</t>
  </si>
  <si>
    <t>Mühlen</t>
  </si>
  <si>
    <t>Motorsägen, Schälmaschinen und andere forstwirtsch</t>
  </si>
  <si>
    <t>Motoren- und Getriebeprüfstände, Verdichterprüfstä</t>
  </si>
  <si>
    <t>Motilitäts-Testgeräte</t>
  </si>
  <si>
    <t>Mössbauer-Meßplätze</t>
  </si>
  <si>
    <t>Monochromatoren (außer Röntgen- 4050)</t>
  </si>
  <si>
    <t>Modulatoren, Frequenzhub- und -modulationsmeßgerät</t>
  </si>
  <si>
    <t>Mittelwertrechner und Vielkanalanalysatoren (außer</t>
  </si>
  <si>
    <t>Mischer, Rührer, Kneter</t>
  </si>
  <si>
    <t>Mikrowellen-Bauelemente</t>
  </si>
  <si>
    <t>Mikrotome, Ultramikrotome</t>
  </si>
  <si>
    <t>Mikroskopphotometer</t>
  </si>
  <si>
    <t>Mikroskopbeleuchtung</t>
  </si>
  <si>
    <t>Mikrophotographische Einrichtungen</t>
  </si>
  <si>
    <t>Mikromanipulatoren, Elektrodenziehgeräte, Mikrosch</t>
  </si>
  <si>
    <t>Mikrofilm-Kameras, -Lese- und -Rückvergrößerungsge</t>
  </si>
  <si>
    <t>Metallsuchgeräte</t>
  </si>
  <si>
    <t>Meßwandler, Vorwiderstände und Zubehör zu Meßinstr</t>
  </si>
  <si>
    <t>Meßstellenumschaltgeräte, Data-Logger, Multiplexer</t>
  </si>
  <si>
    <t>Meßgeräte für Schienenfahrzeuge und Gleise</t>
  </si>
  <si>
    <t>Meßgeräte für Luftelektrizität, Elektronendichte</t>
  </si>
  <si>
    <t>Meßgeräte für gestreutes und reflektiertes Licht,</t>
  </si>
  <si>
    <t>Meßgeräte für Gase (O2, CO2)</t>
  </si>
  <si>
    <t>Meßgeräte für elektrische Leistung, Phasenwinkel,</t>
  </si>
  <si>
    <t>Meßgeräte für Drehmoment, mechanische Leistung (Me</t>
  </si>
  <si>
    <t>Meßgeräte für chemischen (COD) und biologischen (B</t>
  </si>
  <si>
    <t>Meßgeneratoren,Meßsender, Frequenznormale</t>
  </si>
  <si>
    <t>Meßempfänger, Feldstärkemeßgeräte</t>
  </si>
  <si>
    <t>Meßelektronik und Zubehör für Röntgengeräte</t>
  </si>
  <si>
    <t>Meßbrücken und Kompensatoren, Widerstandsmeßgeräte</t>
  </si>
  <si>
    <t>Meß- und Prüfgeräte für Lebensmitteltechnologie</t>
  </si>
  <si>
    <t>Meß- und Prüfeinrichtungen für optische Geräte</t>
  </si>
  <si>
    <t>Meß- und Demonstrationsgeräte der Mechanik</t>
  </si>
  <si>
    <t>Meldeanlagen (außer Feuermelder 9860), Lichtschran</t>
  </si>
  <si>
    <t>Mehrkanal-Analysenautomaten für Klinische Chemie</t>
  </si>
  <si>
    <t>Meerestiefenmesser, Echolote, Sonare</t>
  </si>
  <si>
    <t>Medizin-Laser und elektrochirurgische Geräte</t>
  </si>
  <si>
    <t>Medizinische Dialysegeräte</t>
  </si>
  <si>
    <t>Mechanisches Mikroskop-Zubehör und Hilfsgeräte</t>
  </si>
  <si>
    <t>Mechanische, pneumatische und hydraulische Zähl- u</t>
  </si>
  <si>
    <t>Mechanische Vakuumpumpen (Vorpumpen)</t>
  </si>
  <si>
    <t>Mechanische und elektromechanische Hilfsgeräte für</t>
  </si>
  <si>
    <t>Mechanische und elektrische Meßwertanzeigegeräte</t>
  </si>
  <si>
    <t>Mechanische Präzisionsuhren, Chronometer</t>
  </si>
  <si>
    <t>Mechanisch abtastende Längen- und Dickenmeßgeräte,</t>
  </si>
  <si>
    <t>Massenspektrometer</t>
  </si>
  <si>
    <t>Maschinen zur Formen- und Modellherstellung undgie</t>
  </si>
  <si>
    <t>Maschinen zur Bearbeitung von Futtermitteln</t>
  </si>
  <si>
    <t>Maschinen und Einrichtungen für spezielle Umformve</t>
  </si>
  <si>
    <t>Maschinen für Oberflächenbehandlung (Elektropolier</t>
  </si>
  <si>
    <t>Maschinen für Holz- und Papierverarbeitung</t>
  </si>
  <si>
    <t>Manometer und Vakuum-Meter (mechanisch undelektrom</t>
  </si>
  <si>
    <t>Manipulatoren, Fernbedienung für heiße Zellen</t>
  </si>
  <si>
    <t>Magnetplatteneinheiten und Steuergeräte</t>
  </si>
  <si>
    <t>Magnetfeld- und -flußmeßgeräte (außer Geomagnetik</t>
  </si>
  <si>
    <t>Magnet-Enzephalographie-Systeme</t>
  </si>
  <si>
    <t>Magnetbandgeräte für Musik und Sprache (außerDikti</t>
  </si>
  <si>
    <t>Lysimeter</t>
  </si>
  <si>
    <t>Lungenfunktionsmeßgeräte</t>
  </si>
  <si>
    <t>Luftüberwachungs- und -analysengeräte (außer Staub</t>
  </si>
  <si>
    <t>Lufterhitzer, Luftheizgeräte (transportabel),Infra</t>
  </si>
  <si>
    <t>Luft- und Körperschallaufnehmer, Mikrofone</t>
  </si>
  <si>
    <t>Lötmaschinen, Lötbäder, Kontaktiergeräte</t>
  </si>
  <si>
    <t>Linsen, Kondensoren</t>
  </si>
  <si>
    <t>Linienschreiber, Fallbügelschreiber</t>
  </si>
  <si>
    <t>Lichtstrahl-Oszillographen</t>
  </si>
  <si>
    <t>Lichtmodulatoren, Elektrooptik, Magnetooptik</t>
  </si>
  <si>
    <t>Lichtfilter</t>
  </si>
  <si>
    <t>Lerngeräte, Testgeräte, Konditionierungskammern</t>
  </si>
  <si>
    <t>Leitfähigkeitsmeßgeräte</t>
  </si>
  <si>
    <t>Leistungskondensatoren, Phasenschieber</t>
  </si>
  <si>
    <t>Lehrmittel, Diapositive, Lehrfilme (außer 6700-679</t>
  </si>
  <si>
    <t>Lecksucher</t>
  </si>
  <si>
    <t>Lautsprecher- und Tonübertragungsanlagen</t>
  </si>
  <si>
    <t>Lastkraftwagen</t>
  </si>
  <si>
    <t>Laser-Scanning-Mikroskope</t>
  </si>
  <si>
    <t>Laser-Optik (Strahlaufweitung, Modenfilter)</t>
  </si>
  <si>
    <t>Laser-Leistungsmeßgeräte</t>
  </si>
  <si>
    <t>Laser in der Fertigung</t>
  </si>
  <si>
    <t>Landwirtschaftliche Maschinen (Feldarbeit)</t>
  </si>
  <si>
    <t>Lampenhäuser, Zündgeräte und Zubehör zu Lichtquell</t>
  </si>
  <si>
    <t>Laborzentrifugen (bis 25.000/Min)</t>
  </si>
  <si>
    <t>Laborwaagen, Präzisionswaagen</t>
  </si>
  <si>
    <t>Labor-Vakuumeinrichtung</t>
  </si>
  <si>
    <t>Laboruhren (Kurzzeitmesser, Stoppuhren)</t>
  </si>
  <si>
    <t>Labortische und -aufbauten</t>
  </si>
  <si>
    <t>Labor-Spülmaschinen und -Reinigungsgeräte</t>
  </si>
  <si>
    <t>Labormikroskope</t>
  </si>
  <si>
    <t>Labormagnete</t>
  </si>
  <si>
    <t>Laborheizgeräte und Brenner</t>
  </si>
  <si>
    <t>Labor-EDV-Systeme</t>
  </si>
  <si>
    <t>Kymographen, Plethysmographen, Muskelkraft-Messung</t>
  </si>
  <si>
    <t>Küvetten und Zubehör für Photometer und Spektralph</t>
  </si>
  <si>
    <t>Kunststoffpressen und -spritzgußgeräte</t>
  </si>
  <si>
    <t>Kunststoffextruder und -blasmaschinen</t>
  </si>
  <si>
    <t>Kühlschränke und Gefriertruhen (bis -100 Grad C)</t>
  </si>
  <si>
    <t>Kryostaten, Tauchkühler (bis -100 Grad C)</t>
  </si>
  <si>
    <t>Kryochirurgische Geräte</t>
  </si>
  <si>
    <t>Kristallzüchtungsapparaturen, Kristallisationsanla</t>
  </si>
  <si>
    <t>Kristall-Sägemaschinen</t>
  </si>
  <si>
    <t>Krafträder, Fahrräder, Behinderten-Fahrzeuge</t>
  </si>
  <si>
    <t>Kraftmeßgeräte (einschl. elektronischem Anzeigeger</t>
  </si>
  <si>
    <t>Konstruktions- und Lehrbaukästen</t>
  </si>
  <si>
    <t>Kondensatoren (Abstimm- und Meßkondensatoren)</t>
  </si>
  <si>
    <t>Komponenten, Hilfs- und Ergänzungseinrichtungen fü</t>
  </si>
  <si>
    <t>Kompensations-Schreiber (XT-Schreiber), Punktdruck</t>
  </si>
  <si>
    <t>Kernreaktoren</t>
  </si>
  <si>
    <t>Kernquadrupolresonanz-Spektrometer (NQR)</t>
  </si>
  <si>
    <t>Kavitations-Meßeinrichtungen</t>
  </si>
  <si>
    <t>Kammeröfen, Muffelöfen, Rohröfen</t>
  </si>
  <si>
    <t>Kältemaschinen und Refrigeratoren (unter -100 Grad</t>
  </si>
  <si>
    <t>Kältemaschinen (bis -100 Grd C), Eiserzeuger,Rückk</t>
  </si>
  <si>
    <t>Kalorimeter und Heizwertschreiber (außer 8650, 866</t>
  </si>
  <si>
    <t>Interferometer, Vielstrahl-Interferometer, Etalons</t>
  </si>
  <si>
    <t>Interferenzapparaturen, Zweistrahl-Interferometer</t>
  </si>
  <si>
    <t>Interaktive graphische Bildschirmsysteme</t>
  </si>
  <si>
    <t>Intensivpflege- und Patientenüberwachungssysteme</t>
  </si>
  <si>
    <t>Integrierte Fertigungssysteme</t>
  </si>
  <si>
    <t>Infusionsgeräte, Katheter</t>
  </si>
  <si>
    <t>Industrie- und Handelswaagen</t>
  </si>
  <si>
    <t>Induktivitäten, Transformatoren (Übertrager)</t>
  </si>
  <si>
    <t>Impulslampen, Blitzgeräte, Stroboskope</t>
  </si>
  <si>
    <t>Impulsgeneratoren</t>
  </si>
  <si>
    <t>Impedanz- und Dämpfungsmeßgeräte, Frequenzgangmeßg</t>
  </si>
  <si>
    <t>Immunochemische Bestimmungsgeräte (außerImmunelekt</t>
  </si>
  <si>
    <t>Hygrometer, Luftfeuchtemesser, Thermohygrographen</t>
  </si>
  <si>
    <t>Hydraulische Steuergeräte und Versuchsanlagen</t>
  </si>
  <si>
    <t>Hydraulikanlagen (ohne Pressen)</t>
  </si>
  <si>
    <t>Holographie-Einrichtungen (außer Interferometer 53</t>
  </si>
  <si>
    <t>Höchstdruckpressen, Tetraederpressen</t>
  </si>
  <si>
    <t>Hochstabile Magnete (mit homogenem oder speziellem</t>
  </si>
  <si>
    <t>Hochspannungsspeisegeräte (über 1 kV, außer 2680)</t>
  </si>
  <si>
    <t>Hochspannungs-Elektronenmikroskope</t>
  </si>
  <si>
    <t>Hochgeschwindigkeits-Kameras (ab 100 Bilder/Sek)</t>
  </si>
  <si>
    <t>Hochenergie-Spektrometer</t>
  </si>
  <si>
    <t>Hochdruckventile und Bauteile für Hochdruckanlagen</t>
  </si>
  <si>
    <t>Hochdruckpumpen (für Gase und Flüssigkeiten) über</t>
  </si>
  <si>
    <t>Hochdruckanlagen</t>
  </si>
  <si>
    <t>Hobel- und Stoßmaschinen</t>
  </si>
  <si>
    <t>Hilfsgeräte und Zubehör für Elektronenmikroskope</t>
  </si>
  <si>
    <t>Hilfsgeräte und Meßeinrichtungen für Werkzeugmasch</t>
  </si>
  <si>
    <t>Hilfseinrichtungen und spezielle Meßgeräte für Win</t>
  </si>
  <si>
    <t>Hilfseinrichtungen und medizinisches Röntgenzubehö</t>
  </si>
  <si>
    <t>Hilfs- und Ergänzungseinrichtungen fürTeilchenbesc</t>
  </si>
  <si>
    <t>Herzsteuer- und -überwachungsgeräte</t>
  </si>
  <si>
    <t>Helligkeits- und Beleuchtungsmeßgeräte, Belichtung</t>
  </si>
  <si>
    <t>Helium-Rückgewinnungsanlagen</t>
  </si>
  <si>
    <t>Helium- und Wasserstoff-Verflüssigungsanlagen</t>
  </si>
  <si>
    <t>Heizungs- und Klimaanlagen, Lüftung, Klimakammern</t>
  </si>
  <si>
    <t>Härteprüfmaschinen, Reibungs- und Verschleiß-Prüfm</t>
  </si>
  <si>
    <t>Handschuhkästen, Schutzgasanlagen</t>
  </si>
  <si>
    <t>Halbleiter-Bausteine und integrierte Schaltungen</t>
  </si>
  <si>
    <t>Gynäkologische Geräte (außer Röntgen 3200 und 3900</t>
  </si>
  <si>
    <t>Gurt- und Gliederförderanlagen</t>
  </si>
  <si>
    <t>Greif- und Hebewerkzeuge, Verladeeinrichtungen</t>
  </si>
  <si>
    <t>Gravimeter und Gezeitenpendel</t>
  </si>
  <si>
    <t>Graphische Datenerfassungsgeräte</t>
  </si>
  <si>
    <t>Gradientenformer und -mischer, Dosiergeräte</t>
  </si>
  <si>
    <t>Glühlampen und Infrarotstrahler für spezielle Anwe</t>
  </si>
  <si>
    <t>Gleichspannungs-Netzgeräte (außer 0160, 6060 und 6</t>
  </si>
  <si>
    <t>Glasbearbeitungsmaschinen</t>
  </si>
  <si>
    <t>Gießanlagen (Spritzguß, Strangguß)</t>
  </si>
  <si>
    <t>Gewebeeinbettungsgeräte, Fixier- und Färbegeräte</t>
  </si>
  <si>
    <t>Getriebe und spezielle Maschinenteile</t>
  </si>
  <si>
    <t>Geschwindigkeitsmeßgeräte (außer 0470, 0530, 1920</t>
  </si>
  <si>
    <t>Geräte zur Schallemissionsanalyse</t>
  </si>
  <si>
    <t>Geräte zur Schädlingsbekämpfung</t>
  </si>
  <si>
    <t>Geräte zur Molekulargewichtsbestimmung</t>
  </si>
  <si>
    <t>Geräte zur Messung von Stoffkonstanten (außer Fest</t>
  </si>
  <si>
    <t>Geräte zur Messung von Schmelzpunkt, Siedepunkt,Tr</t>
  </si>
  <si>
    <t>Geräte zur Messung der magnetischen Materialeigens</t>
  </si>
  <si>
    <t>Geräte zur Messung der Gravitationskraft (Drehwaag</t>
  </si>
  <si>
    <t>Geräte zur Konservierung und Lagerung von Transpla</t>
  </si>
  <si>
    <t>Geräte zur Elementaranalyse</t>
  </si>
  <si>
    <t>Geräte zur Bearbeitung von landwirtschaftlichenFel</t>
  </si>
  <si>
    <t>Geräte und Versuchseinrichtungen für Bergbau undLa</t>
  </si>
  <si>
    <t>Geräte für Ionenimplantation und Halbleiterdotieru</t>
  </si>
  <si>
    <t>Geräte für Hals-Nasen-Ohrenheilkunde</t>
  </si>
  <si>
    <t>Geräte für Erste Hilfe und Katastrophen-Einsatz,Se</t>
  </si>
  <si>
    <t>Generatoren und rotierende Umformer</t>
  </si>
  <si>
    <t>Gehäuse, Racks</t>
  </si>
  <si>
    <t>Gefriertrocknungsanlagen</t>
  </si>
  <si>
    <t>Gebläse, Lüfter</t>
  </si>
  <si>
    <t>Gaswechselmeßkammern</t>
  </si>
  <si>
    <t>Gasverflüssigungs-, Luftzerlegungsanlagen</t>
  </si>
  <si>
    <t>Gasverdichter, Kompressoren</t>
  </si>
  <si>
    <t>Gasturbinen, Strahltriebwerke, Raketentriebwerke</t>
  </si>
  <si>
    <t>Gas-Laser</t>
  </si>
  <si>
    <t>Gasflaschen und Zubehör</t>
  </si>
  <si>
    <t>Gasentwicklungsgeräte, Vergasungsanlagen</t>
  </si>
  <si>
    <t>Gasentladungslampen für spezielle Anwendung, UV-St</t>
  </si>
  <si>
    <t>Gaschromatographen (außer GC-MS-Kopplung)</t>
  </si>
  <si>
    <t>Ganzkörper-Monitore und andere spezielle Monitore</t>
  </si>
  <si>
    <t>Gammaprobenwechsler für flüssige Proben undRadio-I</t>
  </si>
  <si>
    <t>Gammakameras (Nuklearmedizin)</t>
  </si>
  <si>
    <t>Funktionsgeneratoren</t>
  </si>
  <si>
    <t>Funkanlagen (außer Konferenz- und Saal-Sprechanlag</t>
  </si>
  <si>
    <t>Füllstandsmeßgeräte (kapazitiv, Kernstrahlung,Ultr</t>
  </si>
  <si>
    <t>Frequenz-Umformer (statisch) und Hochfrequenzgener</t>
  </si>
  <si>
    <t>Frequenzanalysatoren, Schwingungsanalysatoren</t>
  </si>
  <si>
    <t>Fräsmaschinen</t>
  </si>
  <si>
    <t>Fourier-Transform-IR-Spektrometer</t>
  </si>
  <si>
    <t>Förderanlagen (außer Gurt- und Gliederförderanlage</t>
  </si>
  <si>
    <t>Flüssigkeits-Szintillationszähler (Probenwechsler)</t>
  </si>
  <si>
    <t>Flüssigkeitsstrahl-Oszillographen</t>
  </si>
  <si>
    <t>Flüssigkeits-Chromatographen (außer Ionentauscher)</t>
  </si>
  <si>
    <t>Flurförderfahrzeuge</t>
  </si>
  <si>
    <t>Fluoreszenz-Photometer, Filterfluorometer</t>
  </si>
  <si>
    <t>Fluoreszenz-Korrelations-Spektrometer (FCS)</t>
  </si>
  <si>
    <t>Flugzeuge</t>
  </si>
  <si>
    <t>Flotations-, Schlämmapparate</t>
  </si>
  <si>
    <t>Flammenphotometer, Emissionsphotometer</t>
  </si>
  <si>
    <t>Filtriergeräte, Filter</t>
  </si>
  <si>
    <t>Filter (elektrische), Resonatoren</t>
  </si>
  <si>
    <t>Filmprojektoren und Projektionsmaschinen</t>
  </si>
  <si>
    <t>Filmkameras (bis 100 Bilder/Sek)</t>
  </si>
  <si>
    <t>Festspeicher (für Mikroprogramme) ROM, PROM</t>
  </si>
  <si>
    <t>Festkörper-NMR-Spektrometer</t>
  </si>
  <si>
    <t>Festkörper-Laser</t>
  </si>
  <si>
    <t>Fernsprechanlagen, Vermittlungsanlagen</t>
  </si>
  <si>
    <t>Fernseh-Kameras und vollständige Fernsehanlagen</t>
  </si>
  <si>
    <t>Fernseh-Empfänger, -Monitoren, -Projektoren</t>
  </si>
  <si>
    <t>Fernschreibanlagen, Bildtelegraphiegeräte</t>
  </si>
  <si>
    <t>Fernmeß- und Fernwirksysteme (außer für Medizin/Bi</t>
  </si>
  <si>
    <t>Fehlerprüfgeräte (Rißprüfung), elektrische odermag</t>
  </si>
  <si>
    <t>Faseroptische Bauelemente</t>
  </si>
  <si>
    <t>Farbstoff-Laser</t>
  </si>
  <si>
    <t>Farbmeßgeräte, Weißgradmesser</t>
  </si>
  <si>
    <t>Extraktionsgeräte, Verteilungsapparaturen</t>
  </si>
  <si>
    <t>Expeditions- und Reiseausrüstung</t>
  </si>
  <si>
    <t>Ergometer</t>
  </si>
  <si>
    <t>Erdmagnetische und geoelektrische Meßgeräte</t>
  </si>
  <si>
    <t>Entgiftungs- und Entstaubungsanlagen</t>
  </si>
  <si>
    <t>Entfernungsmeßgeräte, Tachymeter, Tellurometer</t>
  </si>
  <si>
    <t>Endoskope (Medizin)</t>
  </si>
  <si>
    <t>Emissions-Spektrometer</t>
  </si>
  <si>
    <t>Elemente und Akkumulatoren</t>
  </si>
  <si>
    <t>Elektrophysiologische Meßsysteme (außer 3000-3090</t>
  </si>
  <si>
    <t>Elektrophoresegeräte (analytisch und präparativ)</t>
  </si>
  <si>
    <t>Elektronische und pneumatische Längenmeßgeräte,Weg</t>
  </si>
  <si>
    <t>Elektronische Uhren (außer 6150 und 7370)</t>
  </si>
  <si>
    <t>Elektronische Meßwertwandler (A/D, D/A, Spannung/F</t>
  </si>
  <si>
    <t>Elektronische Hilfsgeräte für Teleskope</t>
  </si>
  <si>
    <t>Elektronenvervielfacher</t>
  </si>
  <si>
    <t>Elektronenstrahl-Oszilloskope (Normalröhre)</t>
  </si>
  <si>
    <t>Elektronenspinresonanz-Spektrometer (EPR, ESR)</t>
  </si>
  <si>
    <t>Elektronenröhren, Mikrowellen-Generatorröhren</t>
  </si>
  <si>
    <t>Elektronenoptische Bildwandlergeräte und Bildverst</t>
  </si>
  <si>
    <t>Elektronenmikroskope (Transmission)</t>
  </si>
  <si>
    <t>Elektronenbeugungs-Apparaturen, LEED-, RHEED-,SHEE</t>
  </si>
  <si>
    <t>Elektronen- und Ionenstrahl-Quellen</t>
  </si>
  <si>
    <t>Elektromyographen, Nystagmographen</t>
  </si>
  <si>
    <t>Elektromotoren</t>
  </si>
  <si>
    <t>Elektrolyse-Apparate, -Zellen</t>
  </si>
  <si>
    <t>Elektrokardiographen</t>
  </si>
  <si>
    <t>Elektrofokussierung, Isotachophoresegeräte</t>
  </si>
  <si>
    <t>Elektroenzephalographen</t>
  </si>
  <si>
    <t>Elektrische und mechanische Regelsysteme</t>
  </si>
  <si>
    <t>Elektrische Steuergeräte und Anlagen</t>
  </si>
  <si>
    <t>Elastizitäts-, Spannungs- und Dämpfungsmeßgeräte</t>
  </si>
  <si>
    <t>Eindampfgeräte, Verdampfer</t>
  </si>
  <si>
    <t>Dynamische Prüfmaschinen und -anlagen, Pulser</t>
  </si>
  <si>
    <t>Durchfluß- und Mengenmesser (außer für Blut 3010)</t>
  </si>
  <si>
    <t>Dünnschicht-, Papier-, Gel-Chromatographen</t>
  </si>
  <si>
    <t>Druckmaschinen und Druckerei-Hilfsgeräte</t>
  </si>
  <si>
    <t>Druckluftanlagen, Druckluftversorgung</t>
  </si>
  <si>
    <t>Druckkammern für Medizin, Taucher, spezielleflugme</t>
  </si>
  <si>
    <t>Druckbehälter (außer Gasflaschen)</t>
  </si>
  <si>
    <t>Drehzahlmeßgeräte, Umdrehungszähler</t>
  </si>
  <si>
    <t>Drehmaschinen</t>
  </si>
  <si>
    <t>Dosierpumpen, Schlauchpumpen</t>
  </si>
  <si>
    <t>DNA-Sequenzer</t>
  </si>
  <si>
    <t>DNA-Array-Systeme</t>
  </si>
  <si>
    <t>DK-Meßgeräte</t>
  </si>
  <si>
    <t>Dispergierer, Zerstäuber, Homogenisatoren</t>
  </si>
  <si>
    <t>Diskriminatoren, Einkanalanalysatoren (außerAnalog</t>
  </si>
  <si>
    <t>Dilutoren, Pipettiergeräte, Probennehmer</t>
  </si>
  <si>
    <t>Digital-Magnetbandgeräte und Steuergeräte</t>
  </si>
  <si>
    <t>Digital anzeigende Meßgeräte für Spannung, Strom,W</t>
  </si>
  <si>
    <t>Dichtemeßgeräte</t>
  </si>
  <si>
    <t>Diaprojektoren und Episkope</t>
  </si>
  <si>
    <t>Detektoren für Strahlungsmessung, Kernspuremulsion</t>
  </si>
  <si>
    <t>Destillier- und Fraktioniergeräte, Rektifiziergerä</t>
  </si>
  <si>
    <t>Dermatologische Geräte&lt;TD</t>
  </si>
  <si>
    <t>Densitometer, Mikrophotometer</t>
  </si>
  <si>
    <t>Demonstrationsgeräte, Modelle</t>
  </si>
  <si>
    <t>Dekontaminierungsanlagen</t>
  </si>
  <si>
    <t>Dehnungsmeßgeräte und -meßbrücken</t>
  </si>
  <si>
    <t>Datensichtgeräte, Eingabetastaturen, Bildschirmter</t>
  </si>
  <si>
    <t>Dampfmaschinen und -turbinen</t>
  </si>
  <si>
    <t>Dampferzeuger-, Kesselanlagen für Turbinen undDamp</t>
  </si>
  <si>
    <t>Dampferzeuger (für Laboratorien), Dämpfanlagen</t>
  </si>
  <si>
    <t>Computertomographen</t>
  </si>
  <si>
    <t>Chemische Sägen, Elektrolyse-Ätz-Maschinen,Funkene</t>
  </si>
  <si>
    <t>Chemische Dialysegeräte, Diffusionsanlagen</t>
  </si>
  <si>
    <t>Brutschränke, Lichtthermostaten, Gewebekulturgerät</t>
  </si>
  <si>
    <t>Brenner und spezielle Wärmegeräte, Zünd- undÜberwa</t>
  </si>
  <si>
    <t>Bohrmaschinen (spanend)</t>
  </si>
  <si>
    <t>Bodenuntersuchungsgeräte (Biologie) und hydrobiolo</t>
  </si>
  <si>
    <t>Bodenprobennehmer, Erdbohrgeräte (für Bodenproben)</t>
  </si>
  <si>
    <t>Bodenfeuchte-, Bodendichtemeßgeräte</t>
  </si>
  <si>
    <t>Blutpumpen, Herz-Lungen-Maschinen</t>
  </si>
  <si>
    <t>Blutkonservierungs- und -aufbereitungsgeräte</t>
  </si>
  <si>
    <t>Blutdurchflußmeßgeräte</t>
  </si>
  <si>
    <t>Blutdruckmeßgeräte und Sphygmographen</t>
  </si>
  <si>
    <t>Blutanalyse- und -differenziergeräte</t>
  </si>
  <si>
    <t>Blenden, Spalte</t>
  </si>
  <si>
    <t>Blasenkammern, Nebelkammern, andere spezielleMeßei</t>
  </si>
  <si>
    <t>Biomolekular-Interaktionssysteme</t>
  </si>
  <si>
    <t>Bildregie- und Kontroll-Einheiten, Steuergeräte</t>
  </si>
  <si>
    <t>Beschleunigungsmeßgeräte (außer Seismometer)</t>
  </si>
  <si>
    <t>Beschleuniger (Medizin)</t>
  </si>
  <si>
    <t>Belegleser</t>
  </si>
  <si>
    <t>Behälter und Anlagen für Transport und Lagerung vo</t>
  </si>
  <si>
    <t>Behälter für flüssige Gase</t>
  </si>
  <si>
    <t>Be- und Entwässerungsanlagen</t>
  </si>
  <si>
    <t>Baustoffmaschinen</t>
  </si>
  <si>
    <t>Bauelemente und Baugruppen für Fernmeß-, Fernwirk-</t>
  </si>
  <si>
    <t>Batterie-Ladegeräte, Batterie-Überwachungsgeräte</t>
  </si>
  <si>
    <t>Barometer, Barographen</t>
  </si>
  <si>
    <t>Bakterien-Zuchtgeräte, Fermenter</t>
  </si>
  <si>
    <t>Bakterien- und Zell-Aufschlußgeräte (außer 1040)</t>
  </si>
  <si>
    <t>Bad- und Einhängethermostaten, Temperiergeräte</t>
  </si>
  <si>
    <t>Auswuchtmaschinen, Unwuchtmeßeinrichtungen</t>
  </si>
  <si>
    <t>Auswertegeräte, Zubehör und Bauelemente für optisc</t>
  </si>
  <si>
    <t>Auswertegeräte für Röntgenstrukturanalyse (außerDe</t>
  </si>
  <si>
    <t>Aufnahme- und Archivierungsgeräte für medizinische</t>
  </si>
  <si>
    <t>Audio-visuelle Lehrsysteme und Geräte (außer Proje</t>
  </si>
  <si>
    <t>Atomabsorptions-Spektrophotometer und Spezialzubeh</t>
  </si>
  <si>
    <t>Atom- und Molekularstrahl-Apparaturen</t>
  </si>
  <si>
    <t>Atemgas- und Blutgas-Analysatoren</t>
  </si>
  <si>
    <t>Astronomische Auswertegeräte</t>
  </si>
  <si>
    <t>Armaturen, Ventile, Schieber (außer 8170, 8180 und</t>
  </si>
  <si>
    <t>Arbeitsspeicher, RAM</t>
  </si>
  <si>
    <t>Anthropologische Untersuchungsgeräte</t>
  </si>
  <si>
    <t>Antennenanlagen</t>
  </si>
  <si>
    <t>Anlagen zur Gewinnung und Bearbeitung von Kernbren</t>
  </si>
  <si>
    <t>Anlagen zur Aufbereitung und Entsorgung von Brenne</t>
  </si>
  <si>
    <t>Anhänger für Kraftfahrzeuge</t>
  </si>
  <si>
    <t>Angiographie-Röntgenanlagen</t>
  </si>
  <si>
    <t>Analytische Bildauswertesysteme</t>
  </si>
  <si>
    <t>Analysenwaagen (Makro- Mikro-), mechanisch undelek</t>
  </si>
  <si>
    <t>Analysenautomaten (außer 1510, 1520 und Klinische</t>
  </si>
  <si>
    <t>Analog anzeigende Strom- und Spannungsmesser</t>
  </si>
  <si>
    <t>Akustische Mikroskope</t>
  </si>
  <si>
    <t>Akustische Meß- und Prüfgeräte mit Zubehör</t>
  </si>
  <si>
    <t>Adsorptionsanlagen, Wäscher, Trockner</t>
  </si>
  <si>
    <t>Ablesefernrohre, Kollimatoren, Periskope</t>
  </si>
  <si>
    <t>Abfüll-, Verpackungs-, Verschließmaschinen</t>
  </si>
  <si>
    <t>T00300</t>
  </si>
  <si>
    <t>Zeilenbeschriftungen</t>
  </si>
  <si>
    <t>Spaltenbeschriftungen</t>
  </si>
  <si>
    <t>Summe von Nutzungsdauer</t>
  </si>
  <si>
    <t>Wissenschaftliche Anlagen und Geräte</t>
  </si>
  <si>
    <t>Anlagenklasse2</t>
  </si>
  <si>
    <t>IuK (PC, Server, Hardware)</t>
  </si>
  <si>
    <t>AfA:Wissenschaftl.Anl.u.Geräte</t>
  </si>
  <si>
    <t>Pauschale Bewertungen Sonstige Betriebs- und eschäftsausstattung</t>
  </si>
  <si>
    <t>B00699</t>
  </si>
  <si>
    <t>Wissenschaftl.Anlagen u.Geräte</t>
  </si>
  <si>
    <t>Pauschale Bewertung Betriebs- u. GA</t>
  </si>
  <si>
    <t>P. Wert. (Bürom.Dienstr.BuG)</t>
  </si>
  <si>
    <t>PB (Bürom.Dienstr.BuG)</t>
  </si>
  <si>
    <t>P. Wert.(IuK-Ger./-Ausstatt.)</t>
  </si>
  <si>
    <t>Pauschale Bewertungen IuK - Geräte u. Ausstattungen</t>
  </si>
  <si>
    <t>B00799</t>
  </si>
  <si>
    <t>Pauschale Bewertungen</t>
  </si>
  <si>
    <t>Pauschale Bewertungen Büromöbel und -ausstattungen</t>
  </si>
  <si>
    <t>B00899</t>
  </si>
  <si>
    <t>AfA: Büromöbel und sonstige GA</t>
  </si>
  <si>
    <t>Waffen und ähnliche Geräte</t>
  </si>
  <si>
    <t>B00400</t>
  </si>
  <si>
    <t>Büromöbel und sonstige GA</t>
  </si>
  <si>
    <t>Waffen</t>
  </si>
  <si>
    <t>Sonstige Betriebs- und Geschäftsausstattung</t>
  </si>
  <si>
    <t>B00600</t>
  </si>
  <si>
    <t>Fahrradständer, Fahnenmaste, Wäschepfähle</t>
  </si>
  <si>
    <t>AfA: Sonst.Betriebsausstattung</t>
  </si>
  <si>
    <t>Sonstige Betriebsausstattung</t>
  </si>
  <si>
    <t>Verpackungsgeräte (Versand-)</t>
  </si>
  <si>
    <t>Müllbehälter und -anlagen, Schrottverwertungsanlag</t>
  </si>
  <si>
    <t>Tanks für Heizöl und Kraftstoffe</t>
  </si>
  <si>
    <t>Garageneinrichtung, Autowaschanlagen</t>
  </si>
  <si>
    <t>Gartengeräte, transportable Gewächshäuser</t>
  </si>
  <si>
    <t>AfA: GWG Anlagen und Maschinen</t>
  </si>
  <si>
    <t>GWG techn. Anlagen und Maschinen</t>
  </si>
  <si>
    <t>T79000</t>
  </si>
  <si>
    <t>Wkz, W-ger.u.Mod.,Prüf-u.Meßmi</t>
  </si>
  <si>
    <t>Geringwertige Anl.u. Maschinen</t>
  </si>
  <si>
    <t>AfA Sammelposten techn. Anlage</t>
  </si>
  <si>
    <t>Sammelposten GWG techn. Anlagen u. Maschinen</t>
  </si>
  <si>
    <t>T79100</t>
  </si>
  <si>
    <t>Sammelp. techn. Anl.u.Maschine</t>
  </si>
  <si>
    <t>Tierställe, Terrarien, Aquarien, Vogelkäfige</t>
  </si>
  <si>
    <t>Ausrüstung allgemein (für Grundstücke und Gebäude)</t>
  </si>
  <si>
    <t>AfA:Anl/Ger.f.A-sich/U-schutz</t>
  </si>
  <si>
    <t>Anl.u.Ger.f.Arbeitss.Umweltsch</t>
  </si>
  <si>
    <t>AfA:Anl/Masch.d. E-ver/B-tech.</t>
  </si>
  <si>
    <t>Überwachungs- und Kontrollanlagen</t>
  </si>
  <si>
    <t>T00500</t>
  </si>
  <si>
    <t>Anl.u.Masch.d.E-vers.u.Betr-T</t>
  </si>
  <si>
    <t>Sonstige Versorgungsanlagen und Schutzeinrichtunge</t>
  </si>
  <si>
    <t>Feuerlöschgeräte und Feuerwehrausrüstung</t>
  </si>
  <si>
    <t>Feuerschutz- und -meldeanlagen, Blitzableiteranlag</t>
  </si>
  <si>
    <t>Anl. u. Masch. d. Energievers. u. Betriebstechnik</t>
  </si>
  <si>
    <t>T00100</t>
  </si>
  <si>
    <t>Notbeleuchtungsanlagen (außer 6010 und 6050)</t>
  </si>
  <si>
    <t>Schutzräume und -ausrüstung</t>
  </si>
  <si>
    <t>Gasversorgung und Fernheizung (außer 1100 und 1920</t>
  </si>
  <si>
    <t>Wasserversorgung und -entsorgung (außer 1970)</t>
  </si>
  <si>
    <t>AfA:Literatur/Medien ND 0J</t>
  </si>
  <si>
    <t>Medienbestand der Bibliotheken und anderer Leistungseinrichtungen</t>
  </si>
  <si>
    <t>B00900</t>
  </si>
  <si>
    <t>Literatur u. Medien ND 0J</t>
  </si>
  <si>
    <t>Schriftgut Wertbeständig</t>
  </si>
  <si>
    <t>AfA: Loseblattsammlung/Erg.</t>
  </si>
  <si>
    <t>Loseblattsammlung/Ergänz.</t>
  </si>
  <si>
    <t>Bücher, sonst. Medien</t>
  </si>
  <si>
    <t>AfA:Literatur/Medien ND 10J</t>
  </si>
  <si>
    <t>Literatur u. Medien ND 10J</t>
  </si>
  <si>
    <t>AfA: Elektr. Medien (ohne AV)</t>
  </si>
  <si>
    <t>Elektrische Medien (ohne AV) N</t>
  </si>
  <si>
    <t>AfA: Patentschriften</t>
  </si>
  <si>
    <t>Patentschriften ND 10J</t>
  </si>
  <si>
    <t>AfA: Normen</t>
  </si>
  <si>
    <t>Normen ND 10J</t>
  </si>
  <si>
    <t>AfA: AV-Medien digital</t>
  </si>
  <si>
    <t>AV-Medien ND 10J digital</t>
  </si>
  <si>
    <t>AfA: AV-Medien</t>
  </si>
  <si>
    <t>AV-Medien ND 10J</t>
  </si>
  <si>
    <t>AfA: Zeitschriften/Zeitungen</t>
  </si>
  <si>
    <t>Zeitschriften/Zeitungen ND 10J</t>
  </si>
  <si>
    <t>AfA: Bücher</t>
  </si>
  <si>
    <t>Bücher ND 10J</t>
  </si>
  <si>
    <t>AfA:Literatur/Medien ND 4J</t>
  </si>
  <si>
    <t>Literatur u. Medien ND 4J</t>
  </si>
  <si>
    <t>Literatur und Medien ND 5J.</t>
  </si>
  <si>
    <t>B00200</t>
  </si>
  <si>
    <t>Sammlungen</t>
  </si>
  <si>
    <t>AfA:Büroma/Org.mittel/Komm.anl</t>
  </si>
  <si>
    <t>Betriebs- und Geschäftsausstattung des Nachrichten- u. Fernmeldewesens</t>
  </si>
  <si>
    <t>B00701</t>
  </si>
  <si>
    <t>Büroma.,Org.mittel u.Komm.anl.</t>
  </si>
  <si>
    <t>AfA: Medientechnik</t>
  </si>
  <si>
    <t>Sonst. technische Anlagen, Maschinen und Geräte</t>
  </si>
  <si>
    <t>T00800</t>
  </si>
  <si>
    <t>Medientechnik</t>
  </si>
  <si>
    <t>AfA:Elektronische Instrumente</t>
  </si>
  <si>
    <t>Elektronische Instrumente</t>
  </si>
  <si>
    <t>Schlagzeug</t>
  </si>
  <si>
    <t>Blechblasinstrumente</t>
  </si>
  <si>
    <t>AfA:Zupfinstrumente</t>
  </si>
  <si>
    <t>Zupfinstrumente</t>
  </si>
  <si>
    <t>Afa:Flügel, Klavier</t>
  </si>
  <si>
    <t>Flügel, Klavier, Diskflügel</t>
  </si>
  <si>
    <t>Holzblasinstrumente</t>
  </si>
  <si>
    <t>Cembalo/sonst.hist.Tasteninst.</t>
  </si>
  <si>
    <t>Streichinstrumente</t>
  </si>
  <si>
    <t>Afa:Orgel</t>
  </si>
  <si>
    <t>Orgel</t>
  </si>
  <si>
    <t>AfA: Tontechnik</t>
  </si>
  <si>
    <t>Tontechnik</t>
  </si>
  <si>
    <t>Sonstige Geräte für Wäscherei und Reinigung</t>
  </si>
  <si>
    <t>AfA Sammelposten BGA</t>
  </si>
  <si>
    <t>Sammelposten GWG Betr.- u. Geschäftsausstattung</t>
  </si>
  <si>
    <t>B89100</t>
  </si>
  <si>
    <t>Sammelposten GWG BGA</t>
  </si>
  <si>
    <t>Einrichtungsgegenstände für sanitäre Räume und Ger</t>
  </si>
  <si>
    <t>AfA:GWG Vermögensgegenst.d.BGA</t>
  </si>
  <si>
    <t>GWG Betriebs- und Geschaeftsausstattung</t>
  </si>
  <si>
    <t>B89000</t>
  </si>
  <si>
    <t>Geringw. Vermögensg.d. BGA</t>
  </si>
  <si>
    <t>Warmwassererzeuger (Speicher, Durchlauferhitzer, B</t>
  </si>
  <si>
    <t>Raumpflegegeräte (Staubsauger, Bohnermaschinen)</t>
  </si>
  <si>
    <t>Dienstkleidung, Arbeitsschutzbekleidung</t>
  </si>
  <si>
    <t>B00601</t>
  </si>
  <si>
    <t>Arbeitskleidung, Dienstkleidung, Schutzkleidung</t>
  </si>
  <si>
    <t>Nähmaschinen (Haushalt-Nähmaschinen)</t>
  </si>
  <si>
    <t>Bügelgeräte und -maschinen</t>
  </si>
  <si>
    <t>Wäschetrockengeräte</t>
  </si>
  <si>
    <t>Waschmaschinen und -automaten</t>
  </si>
  <si>
    <t>Sonstige Küchen- und Kasino- Einrichtungen</t>
  </si>
  <si>
    <t>Kühlräume und Vorratslager für Lebensmittel</t>
  </si>
  <si>
    <t>Servierwagen</t>
  </si>
  <si>
    <t>Verkaufsautomaten, Geldwechselautomaten</t>
  </si>
  <si>
    <t>Büffeteinrichtungen, Getränkezubereitung, Kühlvitr</t>
  </si>
  <si>
    <t>Ladeneinrichtungen</t>
  </si>
  <si>
    <t>Geschirrspül- und -trockengeräte</t>
  </si>
  <si>
    <t>Küchenmaschinen und spezielle Küchengeräte</t>
  </si>
  <si>
    <t>Koch-, Back- und Bratanlagen</t>
  </si>
  <si>
    <t>AfA: Werkstätteneinrichtung</t>
  </si>
  <si>
    <t>Laborschränke, Chemikalien-Schränke</t>
  </si>
  <si>
    <t>Absauganlagen, Laborabzüge (außer Isotopenabzüge 0</t>
  </si>
  <si>
    <t>Behälter, Wannen, Fässer</t>
  </si>
  <si>
    <t>GWGs - Betriebs- und Geschäftsausstattung</t>
  </si>
  <si>
    <t>B09999</t>
  </si>
  <si>
    <t>Büromöbel und Büroausstattung</t>
  </si>
  <si>
    <t>B00800</t>
  </si>
  <si>
    <t>GWG Sammelposten</t>
  </si>
  <si>
    <t>Leitern, Gerüste, Gestelle, Montagevorrichtungen</t>
  </si>
  <si>
    <t>Werkzeugschränke und -wagen, Montagekästen und -wa</t>
  </si>
  <si>
    <t>Werktische, Hobelbänke</t>
  </si>
  <si>
    <t>Sanitätsausrüstung</t>
  </si>
  <si>
    <t>B00602</t>
  </si>
  <si>
    <t>Sonstige allgemeine Klinikeinrichtung</t>
  </si>
  <si>
    <t>Sterilisations- und Desinfektionsanlagen</t>
  </si>
  <si>
    <t>Medikamentenschränke, Apothekeneinrichtung</t>
  </si>
  <si>
    <t>Spezialtische, Nachttische</t>
  </si>
  <si>
    <t>Spezialstühle für Kranke</t>
  </si>
  <si>
    <t>Transportmittel für Medikamente, Speisen, Wäsche i</t>
  </si>
  <si>
    <t>Krankentransportwagen, Tragen</t>
  </si>
  <si>
    <t>Krankenbetten</t>
  </si>
  <si>
    <t>Sonstige spezielle Büroeinrichtung</t>
  </si>
  <si>
    <t>Tresore, spezielle Kassenausrüstung</t>
  </si>
  <si>
    <t>Kopiergeräte, Lichtpausmaschinen (außer Druckmasch</t>
  </si>
  <si>
    <t>Zeichenmaschinen und -geräte (außer rechnergesteue</t>
  </si>
  <si>
    <t>Karteigeräte, Registraturen</t>
  </si>
  <si>
    <t>Diktiergeräte</t>
  </si>
  <si>
    <t>Buchungsmaschinen, Registrierkassen, Frankiermasch</t>
  </si>
  <si>
    <t>AfA:EDV-Anlagen</t>
  </si>
  <si>
    <t>Techn. Anl. IuK - Netze; Großrechner/Server</t>
  </si>
  <si>
    <t>T00400</t>
  </si>
  <si>
    <t>EDV-Anlagen</t>
  </si>
  <si>
    <t>Schreib- und Organisationsautomaten, Adressiermasc</t>
  </si>
  <si>
    <t>Schreibmaschinen</t>
  </si>
  <si>
    <t>Medienb.d.Bibl.u.a.Leist-einr.</t>
  </si>
  <si>
    <t>Sonstiges allgemeines Mobiliar und Raumausstattung</t>
  </si>
  <si>
    <t>Kunstgegenstände in der Verwaltung</t>
  </si>
  <si>
    <t>B00603</t>
  </si>
  <si>
    <t>Kunstgegenstände, Bilder, sakrale Gegenstände</t>
  </si>
  <si>
    <t>Bewegliche Leuchten und spezielle Beleuchtungskörp</t>
  </si>
  <si>
    <t>AfA: GWG Betriebsausstattung</t>
  </si>
  <si>
    <t>GWG Betriebsausstattung</t>
  </si>
  <si>
    <t>Kleinmöbel, Aktenständer, Pulte</t>
  </si>
  <si>
    <t>Garderobeeinrichtungen</t>
  </si>
  <si>
    <t>Schränke, Regale, Bibliothekseinrichtungen (außer</t>
  </si>
  <si>
    <t>Betten und Liegemöbel (außer Krankenbetten 9300)</t>
  </si>
  <si>
    <t>Sitzmöbel (Stühle, Bänke)</t>
  </si>
  <si>
    <t>Schreibtische</t>
  </si>
  <si>
    <t>Tische, allgemein</t>
  </si>
  <si>
    <t>AfA: Grundstückseinrichtungen</t>
  </si>
  <si>
    <t>Bebaute Grundstücke</t>
  </si>
  <si>
    <t>U00200</t>
  </si>
  <si>
    <t>Grundstückseinrichtungen</t>
  </si>
  <si>
    <t>Außenbeleuchtung</t>
  </si>
  <si>
    <t>AfA: Betriebsgebäude</t>
  </si>
  <si>
    <t>Betriebsgebäude</t>
  </si>
  <si>
    <t>U00400</t>
  </si>
  <si>
    <t>Baracken, Gewächshäuser, Maschinenhallen</t>
  </si>
  <si>
    <t>Einzäunungen, Einfriedigungen (DIN 276 5.1.)</t>
  </si>
  <si>
    <t>Sonst. AW Dienstjubiläen</t>
  </si>
  <si>
    <t>Wohngebäude</t>
  </si>
  <si>
    <t>U00600</t>
  </si>
  <si>
    <t>Gebäude (mit Wohn- und Arbeitsräumen, außer 9060)</t>
  </si>
  <si>
    <t>AfA: Verwaltungsgebäude</t>
  </si>
  <si>
    <t>Verwaltungsgebäude</t>
  </si>
  <si>
    <t>U00500</t>
  </si>
  <si>
    <t>Geländegestaltung, gärtnerische Anlagen, Sportanla</t>
  </si>
  <si>
    <t>Verkehrsanlagen (DIN 276 5.7.)</t>
  </si>
  <si>
    <t>Angestellte</t>
  </si>
  <si>
    <t>Grundstücke (DIN 276 1.0.)</t>
  </si>
  <si>
    <t>Beamte u. Richter</t>
  </si>
  <si>
    <t>Unbebaute Grundstücke</t>
  </si>
  <si>
    <t>U00100</t>
  </si>
  <si>
    <t>AfA: Erworbene Software</t>
  </si>
  <si>
    <t>GWGs -- Immaterielle Vermögensgegenstände</t>
  </si>
  <si>
    <t>I09999</t>
  </si>
  <si>
    <t>sonst. EDV-Lizenzzahlungen</t>
  </si>
  <si>
    <t>Softwarelizenzen</t>
  </si>
  <si>
    <t>AfA: Trivialsoftware</t>
  </si>
  <si>
    <t>GWG Software</t>
  </si>
  <si>
    <t>B09995</t>
  </si>
  <si>
    <t>Trivialsoftware</t>
  </si>
  <si>
    <t>Anwendersoftware (außer 7700-7730)</t>
  </si>
  <si>
    <t>Erworbene Software</t>
  </si>
  <si>
    <t>I00500</t>
  </si>
  <si>
    <t>Graphik-Programme</t>
  </si>
  <si>
    <t>Wissenschaftliche Programme</t>
  </si>
  <si>
    <t>Textverarbeitungssoftware</t>
  </si>
  <si>
    <t>Datenbanksysteme</t>
  </si>
  <si>
    <t>Netzwerk-Software</t>
  </si>
  <si>
    <t>Compiler-, Interpreter-Software</t>
  </si>
  <si>
    <t>Betriebssysteme</t>
  </si>
  <si>
    <t>AfA:EDV-Anl./Medien-u.Tontechn</t>
  </si>
  <si>
    <t>Sonstige Rechengeräte und mathematische Instrument</t>
  </si>
  <si>
    <t>Programmierhilfen, Programmiergeräte</t>
  </si>
  <si>
    <t>Kleinrechner, (Tischrechner, Taschenrechner)</t>
  </si>
  <si>
    <t>Fourier-Analysatoren, Kurven-Analysatoren und -Syn</t>
  </si>
  <si>
    <t>Korrelationsrechner, Korrelationsmeßgeräte</t>
  </si>
  <si>
    <t>Sonstige Geräte für graphische Datenverarbeitung (</t>
  </si>
  <si>
    <t>CAD-, CAM-Systeme (computer-aided-design, -manufac</t>
  </si>
  <si>
    <t>Graphische Ausgabeeinheiten, Plotter, rechnergeste</t>
  </si>
  <si>
    <t>Kurvenabtaster (automatisch), Kurven-Digitalisierg</t>
  </si>
  <si>
    <t>Bandlauf-Steuergeräte und Zeitcode-Generatoren</t>
  </si>
  <si>
    <t>Meß- und Prüfautomaten, Logikprüfgeräte</t>
  </si>
  <si>
    <t>Standard-Interfaces (A/D- und D/A-Wandler-Baugrupp</t>
  </si>
  <si>
    <t>Betriebs- und Geschäftsausstattung IuK - Arbeitsplatz-PC</t>
  </si>
  <si>
    <t>B00700</t>
  </si>
  <si>
    <t>Hard-Copy-Geräte</t>
  </si>
  <si>
    <t>Lochstreifenleser, -stanzer</t>
  </si>
  <si>
    <t>Lochkartenleser, -stanzer</t>
  </si>
  <si>
    <t>Zifferndrucker, Blattschreiber, Matrixdrucker</t>
  </si>
  <si>
    <t>Datenträger für EDV</t>
  </si>
  <si>
    <t>Analog-Magnetbandgeräte und Zubehör (außer 6710 un</t>
  </si>
  <si>
    <t>Optische Speichereinheiten und Steuergeräte (EDV)</t>
  </si>
  <si>
    <t>Zentrale Baugruppen für EDV-Anlagen (außer 7100-74</t>
  </si>
  <si>
    <t>Arbeitsplatzrechner, Personalcomputer</t>
  </si>
  <si>
    <t>Analog-, Hybrid-Rechenanlagen</t>
  </si>
  <si>
    <t>Spezielle Rechner für Radiologie Nuklearmedizin un</t>
  </si>
  <si>
    <t>Vektorrechner</t>
  </si>
  <si>
    <t>Dedizierte, dezentrale Rechenanlagen, Prozeßrechne</t>
  </si>
  <si>
    <t>Satellitenrechner, Datenfernstationen</t>
  </si>
  <si>
    <t>Datenverarbeitungsanlagen, zentrale Rechenanlagen</t>
  </si>
  <si>
    <t>Techn. Anl. IuK - Nachrichten- und Fernmeldewesen</t>
  </si>
  <si>
    <t>T00401</t>
  </si>
  <si>
    <t>AfA: Tiere und Pflanzen</t>
  </si>
  <si>
    <t>Lebewesen und Pflanzen</t>
  </si>
  <si>
    <t>B00100</t>
  </si>
  <si>
    <t>AfA: Fuhrpark</t>
  </si>
  <si>
    <t>B00500</t>
  </si>
  <si>
    <t>Fuhrpark</t>
  </si>
  <si>
    <t>Kostenart</t>
  </si>
  <si>
    <t>Anlagenklasse</t>
  </si>
  <si>
    <t>Bestandskonto</t>
  </si>
  <si>
    <t>Klassifikation</t>
  </si>
  <si>
    <t xml:space="preserve">Sonstige Kosten (z.B. Forschungszulage gemäß § 8 LBVO) </t>
  </si>
  <si>
    <t>Bruttobetrag</t>
  </si>
  <si>
    <t>(Kurzbeschreibung)</t>
  </si>
  <si>
    <t>Projektpartner</t>
  </si>
  <si>
    <t>Projektname</t>
  </si>
  <si>
    <t>Sonstige HSO</t>
  </si>
  <si>
    <t>UST</t>
  </si>
  <si>
    <t>KST</t>
  </si>
  <si>
    <t>GST</t>
  </si>
  <si>
    <t>Körperschaftsteuerpflicht</t>
  </si>
  <si>
    <t>Gewerbesteuerpflicht</t>
  </si>
  <si>
    <t>1. Forschungstätigkeit für Dritte</t>
  </si>
  <si>
    <t>2. Anwendung gesicherter wissenschaftlicher Erkenntnisse für Dritte</t>
  </si>
  <si>
    <t>3. Projektträgerschaft</t>
  </si>
  <si>
    <t>4. Gutachten (im Hauptamt)</t>
  </si>
  <si>
    <t>5. kein Leistungsaustausch (z. B. DFG-Projekte, interne Projekte, Grundlagenforschung etc.)</t>
  </si>
  <si>
    <t>6. Vermietung/Nutzung von Geräten und Personal</t>
  </si>
  <si>
    <t>Steuer</t>
  </si>
  <si>
    <t>Berechnungsfehler, bitte prüfen Sie die Dateneingabe!</t>
  </si>
  <si>
    <t>Fehlertyp Feld Q41</t>
  </si>
  <si>
    <t>Fehlertyp Feld Q59</t>
  </si>
  <si>
    <t>Hinweis: Bei Aufträgen für private Firmen und Personen ist immer nach der VwV-Kostenfestlegung zu kalkulieren. Die DFG-Sätze sind für DFG-Aufträge.</t>
  </si>
  <si>
    <t>Projektbudget</t>
  </si>
  <si>
    <t>Angebotspreis (brutto)</t>
  </si>
  <si>
    <r>
      <t xml:space="preserve">Die Tabelle ist mit einem Blattschutz versehen. Die farblich hinterlegten Felder (hellblau) können ausgefüllt werden.
</t>
    </r>
    <r>
      <rPr>
        <b/>
        <i/>
        <u/>
        <sz val="11"/>
        <color theme="5" tint="-0.249977111117893"/>
        <rFont val="AplusText"/>
      </rPr>
      <t>Die dunkelrot umrandeten Felder müssen ausgefüllt sein.</t>
    </r>
    <r>
      <rPr>
        <b/>
        <i/>
        <sz val="11"/>
        <color theme="5" tint="-0.249977111117893"/>
        <rFont val="AplusText"/>
      </rPr>
      <t xml:space="preserve"> Sonst ist keine Kalkulation möglich!</t>
    </r>
  </si>
  <si>
    <r>
      <t xml:space="preserve">Stundensatz
</t>
    </r>
    <r>
      <rPr>
        <sz val="8"/>
        <color theme="1"/>
        <rFont val="AplusText"/>
      </rPr>
      <t>(projektbezogen)</t>
    </r>
  </si>
  <si>
    <r>
      <t xml:space="preserve">Stundensatz
</t>
    </r>
    <r>
      <rPr>
        <sz val="8"/>
        <color theme="1"/>
        <rFont val="AplusText"/>
      </rPr>
      <t>(pauschale)</t>
    </r>
  </si>
  <si>
    <t>bei projektbezogenen Stundensätzen bitte die  Preisermittlung/Kalkulation beifügen!</t>
  </si>
  <si>
    <t>Begründungen / Anmerkungen / Erklärungen können hier eingegeben werden:</t>
  </si>
  <si>
    <t>Umfang/VZÄ des Beschäftigungs-verhältnisses
(in %)</t>
  </si>
  <si>
    <t>Kosten insgesamt</t>
  </si>
  <si>
    <t>davon
Projektbudget</t>
  </si>
  <si>
    <t>davon zentraler
Overhead</t>
  </si>
  <si>
    <r>
      <t xml:space="preserve">Nutzung von Laboren und Einrichtungen der Fakultäten im Rahmen des Projektes </t>
    </r>
    <r>
      <rPr>
        <b/>
        <u/>
        <sz val="10"/>
        <rFont val="AplusText"/>
      </rPr>
      <t>(nicht für die allg. Vermietung von Räumen an Dritte)</t>
    </r>
  </si>
  <si>
    <t>davon Hochschule (Mindestgewinn, Overhead u.a.)</t>
  </si>
  <si>
    <t xml:space="preserve"> Zuschlag für Kostensteigerung bei Laufzeit ab 12 Monate (12-24 Mon.: 5%, 24-36 Mon.: 8%, &gt;36 Mon.: 10%)</t>
  </si>
  <si>
    <r>
      <t xml:space="preserve">davon </t>
    </r>
    <r>
      <rPr>
        <b/>
        <sz val="10"/>
        <color theme="1"/>
        <rFont val="AplusText"/>
      </rPr>
      <t>Projektbudget</t>
    </r>
    <r>
      <rPr>
        <sz val="10"/>
        <color theme="1"/>
        <rFont val="AplusText"/>
      </rPr>
      <t xml:space="preserve"> (steht der Projektkostenstelle zur Verfügung)</t>
    </r>
  </si>
  <si>
    <t>davon Finanzamt (Steuerlast)</t>
  </si>
  <si>
    <r>
      <t xml:space="preserve">Mindestgewinnzuschlag (5% der Selbstkosten inkl. Kostensteigerungszuschlag (F+G)) </t>
    </r>
    <r>
      <rPr>
        <sz val="8"/>
        <color theme="1"/>
        <rFont val="AplusText"/>
      </rPr>
      <t>verbleibt bei der Hochschule</t>
    </r>
  </si>
  <si>
    <t>1656 Arbeitsstunden</t>
  </si>
  <si>
    <t>Achtung! Aufgrund der eingeführten Nachkalkulationen verschiebt sich das Jahresdatum der Kostensätze ab 2018 um jeweils 1 Jahr.</t>
  </si>
  <si>
    <t xml:space="preserve">Personalkostensätze nach DFG </t>
  </si>
  <si>
    <t>Antragsdatum</t>
  </si>
  <si>
    <t>Kalkulationsgrundlage</t>
  </si>
  <si>
    <t>Projektbeginn</t>
  </si>
  <si>
    <t>projektfinanziert</t>
  </si>
  <si>
    <t>grundfinanziert</t>
  </si>
  <si>
    <t>Summe Personalkosten</t>
  </si>
  <si>
    <t>Nutzung von Laboren und Einrichtungen</t>
  </si>
  <si>
    <t xml:space="preserve"> Zuschlag für Kostensteigerung bei Laufzeit ab 12 Monate</t>
  </si>
  <si>
    <t>Brutto-Angebotspreis des Auftrags</t>
  </si>
  <si>
    <t>Kosten insgesamt
in EUR</t>
  </si>
  <si>
    <t>davon zentraler
Overhead
in EUR</t>
  </si>
  <si>
    <t>davon
Projektbudget
in EUR</t>
  </si>
  <si>
    <t>davon Anteil Hochschule
in EUR</t>
  </si>
  <si>
    <r>
      <t xml:space="preserve">Deckung des Restbuchwerts bei Abschreibung der Investitionen - siehe C </t>
    </r>
    <r>
      <rPr>
        <sz val="8"/>
        <color theme="1"/>
        <rFont val="AplusText"/>
      </rPr>
      <t>(verbleibt im Projektbudget)</t>
    </r>
  </si>
  <si>
    <t>Deckung des Restbuchwerts bei Abschreibung der Investitionen</t>
  </si>
  <si>
    <t>Mindestgewinnzuschlag</t>
  </si>
  <si>
    <t>Zusätzlicher Gewinnzu-/abschlag</t>
  </si>
  <si>
    <t>Kalkulationsübersicht (Zusammenfassung)</t>
  </si>
  <si>
    <t>Bitte alle Tabellenblätter (Kalkulationsblatt + Zusammenfassung) ausdrucken und der Drittmittelanzeige beifügen!</t>
  </si>
  <si>
    <r>
      <t xml:space="preserve">Zusätzlicher Gewinnauf-/abschlag auf die Selbstkosten
</t>
    </r>
    <r>
      <rPr>
        <sz val="8"/>
        <color theme="1"/>
        <rFont val="AplusText"/>
      </rPr>
      <t>(Gewinnaufschlag verbleibt beim Projektbudget, Gewinnabschlag belastet Projektbudget wenn größer als Mindestgewinnzuschlag)</t>
    </r>
  </si>
  <si>
    <t>Bitte denken Sie daran, dass aus steuerlichen Gründen für jedes Projektjahr eine Nachkalkulation erforderlich ist, auch wenn das Projekt noch nicht abgeschlossen sein sollte.</t>
  </si>
  <si>
    <t>Fakultät EMI</t>
  </si>
  <si>
    <t>Fakultät M</t>
  </si>
  <si>
    <t>(für weitere Auswahl nach oben "scrollen")</t>
  </si>
  <si>
    <t>Umsatzsteuer (Netto-Angebotspreis x 19 %)</t>
  </si>
  <si>
    <t>IMLA</t>
  </si>
  <si>
    <t>RIZ</t>
  </si>
  <si>
    <t>Die Trennungsrechnungsergebnisse des Jahres 2021 sind daher erst ab 2023 gültig!</t>
  </si>
  <si>
    <t>Änderung der Arbeitstage/-stunden ab 2023</t>
  </si>
  <si>
    <t>249 / 1992</t>
  </si>
  <si>
    <t>Umsatzsteuer</t>
  </si>
  <si>
    <t>E9B</t>
  </si>
  <si>
    <t>E9A</t>
  </si>
  <si>
    <t>E09 (nur noch bis 31.12.2023)</t>
  </si>
  <si>
    <t>WLRI</t>
  </si>
  <si>
    <t>IBMS</t>
  </si>
  <si>
    <t>Projektpartner*in</t>
  </si>
  <si>
    <t>Projektleiter*in</t>
  </si>
  <si>
    <t>Zusätzlich für das Projekt eingestellte Mitarbeiter*in (projektfinanziert)</t>
  </si>
  <si>
    <r>
      <t xml:space="preserve">Kalkulationsblatt </t>
    </r>
    <r>
      <rPr>
        <b/>
        <sz val="10"/>
        <rFont val="AplusText"/>
      </rPr>
      <t>(Stand: 23.04.2024)</t>
    </r>
    <r>
      <rPr>
        <b/>
        <sz val="22"/>
        <rFont val="AplusText"/>
        <family val="2"/>
      </rPr>
      <t xml:space="preserve">
</t>
    </r>
    <r>
      <rPr>
        <b/>
        <sz val="18"/>
        <rFont val="AplusText"/>
      </rPr>
      <t>für die Kalkulation von Drittmittelaufträgen, Vermietung von Geräten, Personal und Einrichtungen der Hochschule Offenburg</t>
    </r>
  </si>
  <si>
    <t>30.04.2025</t>
  </si>
  <si>
    <t>ivESK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</si>
</sst>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dd/mm/yy;@"/>
  </numFmts>
  <fonts count="57">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0"/>
      <color indexed="8"/>
      <name val="Arial"/>
      <family val="2"/>
    </font>
    <font>
      <b/>
      <sz val="10"/>
      <name val="AplusText"/>
      <family val="2"/>
    </font>
    <font>
      <sz val="11"/>
      <color theme="1"/>
      <name val="AplusText"/>
      <family val="2"/>
    </font>
    <font>
      <b/>
      <sz val="11"/>
      <name val="AplusText"/>
      <family val="2"/>
    </font>
    <font>
      <sz val="10"/>
      <name val="AplusText"/>
      <family val="2"/>
    </font>
    <font>
      <sz val="8"/>
      <name val="AplusText"/>
      <family val="2"/>
    </font>
    <font>
      <sz val="9"/>
      <color indexed="8"/>
      <name val="AplusText"/>
      <family val="2"/>
    </font>
    <font>
      <sz val="10"/>
      <color indexed="9"/>
      <name val="AplusText"/>
      <family val="2"/>
    </font>
    <font>
      <sz val="10"/>
      <color theme="1"/>
      <name val="AplusText"/>
      <family val="2"/>
    </font>
    <font>
      <sz val="8"/>
      <color theme="1"/>
      <name val="AplusText"/>
      <family val="2"/>
    </font>
    <font>
      <b/>
      <sz val="11"/>
      <color theme="1"/>
      <name val="AplusText"/>
      <family val="2"/>
    </font>
    <font>
      <sz val="11"/>
      <name val="AplusText"/>
      <family val="2"/>
    </font>
    <font>
      <sz val="11"/>
      <color theme="1"/>
      <name val="Calibri"/>
      <family val="2"/>
      <scheme val="minor"/>
    </font>
    <font>
      <sz val="11"/>
      <color theme="1"/>
      <name val="Arial"/>
      <family val="2"/>
    </font>
    <font>
      <b/>
      <sz val="22"/>
      <name val="AplusText"/>
      <family val="2"/>
    </font>
    <font>
      <sz val="9"/>
      <color indexed="81"/>
      <name val="Tahoma"/>
      <family val="2"/>
    </font>
    <font>
      <sz val="11"/>
      <color theme="0"/>
      <name val="AplusText"/>
      <family val="2"/>
    </font>
    <font>
      <b/>
      <sz val="9"/>
      <color indexed="81"/>
      <name val="Tahoma"/>
      <family val="2"/>
    </font>
    <font>
      <b/>
      <sz val="11"/>
      <color theme="1"/>
      <name val="AplusText"/>
    </font>
    <font>
      <b/>
      <sz val="11"/>
      <color theme="0"/>
      <name val="Arial"/>
      <family val="2"/>
    </font>
    <font>
      <b/>
      <sz val="14"/>
      <color theme="0"/>
      <name val="Arial"/>
      <family val="2"/>
    </font>
    <font>
      <b/>
      <sz val="9"/>
      <color theme="0"/>
      <name val="Arial"/>
      <family val="2"/>
    </font>
    <font>
      <b/>
      <sz val="10"/>
      <color theme="1"/>
      <name val="AplusText"/>
    </font>
    <font>
      <b/>
      <sz val="18"/>
      <name val="AplusText"/>
    </font>
    <font>
      <sz val="9"/>
      <color theme="1"/>
      <name val="AplusText"/>
      <family val="2"/>
    </font>
    <font>
      <b/>
      <sz val="8"/>
      <color rgb="FFC00000"/>
      <name val="AplusText"/>
      <family val="2"/>
    </font>
    <font>
      <sz val="8"/>
      <color rgb="FFC00000"/>
      <name val="AplusText"/>
      <family val="2"/>
    </font>
    <font>
      <b/>
      <sz val="10"/>
      <color rgb="FFC00000"/>
      <name val="AplusText"/>
      <family val="2"/>
    </font>
    <font>
      <sz val="8"/>
      <color rgb="FFC00000"/>
      <name val="AplusText"/>
    </font>
    <font>
      <b/>
      <sz val="14"/>
      <color theme="0"/>
      <name val="AplusText"/>
    </font>
    <font>
      <b/>
      <sz val="14"/>
      <color theme="1"/>
      <name val="AplusText"/>
    </font>
    <font>
      <b/>
      <i/>
      <sz val="11"/>
      <color theme="5" tint="-0.249977111117893"/>
      <name val="AplusText"/>
    </font>
    <font>
      <b/>
      <i/>
      <u/>
      <sz val="11"/>
      <color theme="5" tint="-0.249977111117893"/>
      <name val="AplusText"/>
    </font>
    <font>
      <b/>
      <sz val="10"/>
      <name val="AplusText"/>
    </font>
    <font>
      <sz val="8"/>
      <color theme="1"/>
      <name val="AplusText"/>
    </font>
    <font>
      <sz val="10"/>
      <color theme="1"/>
      <name val="AplusText"/>
    </font>
    <font>
      <b/>
      <sz val="8"/>
      <color theme="1"/>
      <name val="AplusText"/>
    </font>
    <font>
      <b/>
      <u/>
      <sz val="10"/>
      <name val="AplusText"/>
    </font>
    <font>
      <b/>
      <sz val="11"/>
      <color rgb="FFFF0000"/>
      <name val="AplusText"/>
    </font>
    <font>
      <sz val="18"/>
      <color theme="1"/>
      <name val="Calibri"/>
      <family val="2"/>
      <scheme val="minor"/>
    </font>
    <font>
      <b/>
      <sz val="22"/>
      <color theme="1"/>
      <name val="AplusText"/>
    </font>
    <font>
      <b/>
      <sz val="12"/>
      <color theme="1"/>
      <name val="AplusText"/>
    </font>
    <font>
      <sz val="12"/>
      <color theme="1"/>
      <name val="Calibri"/>
      <family val="2"/>
      <scheme val="minor"/>
    </font>
    <font>
      <b/>
      <sz val="11"/>
      <color theme="1"/>
      <name val="Calibri"/>
      <family val="2"/>
      <scheme val="minor"/>
    </font>
    <font>
      <b/>
      <sz val="12"/>
      <color theme="1"/>
      <name val="AplusText"/>
      <family val="2"/>
    </font>
    <font>
      <b/>
      <sz val="12"/>
      <color theme="1"/>
      <name val="Calibri"/>
      <family val="2"/>
      <scheme val="minor"/>
    </font>
    <font>
      <b/>
      <sz val="16"/>
      <color theme="1"/>
      <name val="Calibri"/>
      <family val="2"/>
      <scheme val="minor"/>
    </font>
    <font>
      <sz val="11"/>
      <color rgb="FFFF0000"/>
      <name val="AplusText"/>
      <family val="2"/>
    </font>
    <font>
      <sz val="11"/>
      <color rgb="FFFF0000"/>
      <name val="Calibri"/>
      <family val="2"/>
      <scheme val="minor"/>
    </font>
    <font>
      <sz val="8"/>
      <name val="Calibri"/>
      <family val="2"/>
      <scheme val="minor"/>
    </font>
    <font>
      <sz val="9"/>
      <color indexed="81"/>
      <name val="Segoe UI"/>
      <charset val="1"/>
    </font>
    <font>
      <b/>
      <sz val="9"/>
      <color indexed="81"/>
      <name val="Segoe UI"/>
      <charset val="1"/>
    </font>
  </fonts>
  <fills count="15">
    <fill>
      <patternFill patternType="none"/>
    </fill>
    <fill>
      <patternFill patternType="gray125"/>
    </fill>
    <fill>
      <patternFill patternType="solid">
        <fgColor indexed="41"/>
        <bgColor indexed="64"/>
      </patternFill>
    </fill>
    <fill>
      <patternFill patternType="solid">
        <fgColor rgb="FFCCFFFF"/>
        <bgColor indexed="64"/>
      </patternFill>
    </fill>
    <fill>
      <patternFill patternType="solid">
        <fgColor rgb="FF92D050"/>
        <bgColor indexed="64"/>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59999389629810485"/>
        <bgColor indexed="64"/>
      </patternFill>
    </fill>
  </fills>
  <borders count="47">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slantDashDot">
        <color indexed="64"/>
      </left>
      <right/>
      <top style="medium">
        <color indexed="64"/>
      </top>
      <bottom/>
      <diagonal/>
    </border>
    <border>
      <left style="slantDashDot">
        <color indexed="64"/>
      </left>
      <right/>
      <top/>
      <bottom/>
      <diagonal/>
    </border>
    <border>
      <left style="slantDashDot">
        <color indexed="64"/>
      </left>
      <right/>
      <top/>
      <bottom style="medium">
        <color indexed="64"/>
      </bottom>
      <diagonal/>
    </border>
    <border>
      <left style="medium">
        <color theme="5" tint="-0.499984740745262"/>
      </left>
      <right/>
      <top style="medium">
        <color theme="5" tint="-0.499984740745262"/>
      </top>
      <bottom style="medium">
        <color theme="5" tint="-0.499984740745262"/>
      </bottom>
      <diagonal/>
    </border>
    <border>
      <left/>
      <right/>
      <top style="medium">
        <color theme="5" tint="-0.499984740745262"/>
      </top>
      <bottom style="medium">
        <color theme="5" tint="-0.499984740745262"/>
      </bottom>
      <diagonal/>
    </border>
    <border>
      <left/>
      <right style="medium">
        <color theme="5" tint="-0.499984740745262"/>
      </right>
      <top style="medium">
        <color theme="5" tint="-0.499984740745262"/>
      </top>
      <bottom style="medium">
        <color theme="5" tint="-0.499984740745262"/>
      </bottom>
      <diagonal/>
    </border>
    <border>
      <left style="medium">
        <color theme="5" tint="-0.499984740745262"/>
      </left>
      <right style="medium">
        <color theme="5" tint="-0.499984740745262"/>
      </right>
      <top style="medium">
        <color theme="5" tint="-0.499984740745262"/>
      </top>
      <bottom/>
      <diagonal/>
    </border>
    <border>
      <left style="medium">
        <color theme="5" tint="-0.499984740745262"/>
      </left>
      <right style="medium">
        <color theme="5" tint="-0.499984740745262"/>
      </right>
      <top/>
      <bottom style="medium">
        <color theme="5" tint="-0.499984740745262"/>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slantDashDot">
        <color indexed="64"/>
      </right>
      <top/>
      <bottom/>
      <diagonal/>
    </border>
    <border>
      <left style="thin">
        <color indexed="64"/>
      </left>
      <right style="slantDashDot">
        <color indexed="64"/>
      </right>
      <top style="thin">
        <color indexed="64"/>
      </top>
      <bottom/>
      <diagonal/>
    </border>
    <border>
      <left style="thin">
        <color indexed="64"/>
      </left>
      <right style="slantDashDot">
        <color indexed="64"/>
      </right>
      <top/>
      <bottom/>
      <diagonal/>
    </border>
    <border>
      <left style="thin">
        <color indexed="64"/>
      </left>
      <right style="slantDashDot">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slantDashDot">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auto="1"/>
      </left>
      <right style="medium">
        <color auto="1"/>
      </right>
      <top style="medium">
        <color auto="1"/>
      </top>
      <bottom style="medium">
        <color auto="1"/>
      </bottom>
      <diagonal/>
    </border>
    <border>
      <left style="medium">
        <color indexed="64"/>
      </left>
      <right/>
      <top/>
      <bottom style="thin">
        <color indexed="64"/>
      </bottom>
      <diagonal/>
    </border>
    <border>
      <left/>
      <right style="medium">
        <color indexed="64"/>
      </right>
      <top/>
      <bottom style="thin">
        <color indexed="64"/>
      </bottom>
      <diagonal/>
    </border>
  </borders>
  <cellStyleXfs count="3">
    <xf numFmtId="0" fontId="0" fillId="0" borderId="0"/>
    <xf numFmtId="0" fontId="5" fillId="0" borderId="0">
      <alignment vertical="top"/>
    </xf>
    <xf numFmtId="9" fontId="17" fillId="0" borderId="0" applyFont="0" applyFill="0" applyBorder="0" applyAlignment="0" applyProtection="0"/>
  </cellStyleXfs>
  <cellXfs count="331">
    <xf numFmtId="0" fontId="0" fillId="0" borderId="0" xfId="0"/>
    <xf numFmtId="0" fontId="6" fillId="0" borderId="0" xfId="0" applyFont="1" applyProtection="1"/>
    <xf numFmtId="0" fontId="7" fillId="0" borderId="0" xfId="0" applyFont="1" applyProtection="1"/>
    <xf numFmtId="0" fontId="7" fillId="0" borderId="0" xfId="0" applyFont="1" applyAlignment="1" applyProtection="1">
      <alignment horizontal="right"/>
    </xf>
    <xf numFmtId="0" fontId="6" fillId="0" borderId="0" xfId="0" quotePrefix="1" applyFont="1" applyAlignment="1" applyProtection="1">
      <alignment horizontal="center"/>
    </xf>
    <xf numFmtId="0" fontId="6" fillId="0" borderId="0" xfId="0" applyFont="1" applyAlignment="1" applyProtection="1">
      <alignment horizontal="right"/>
    </xf>
    <xf numFmtId="0" fontId="7" fillId="0" borderId="0" xfId="0" applyFont="1" applyAlignment="1" applyProtection="1"/>
    <xf numFmtId="0" fontId="6" fillId="0" borderId="0" xfId="0" applyFont="1" applyAlignment="1" applyProtection="1"/>
    <xf numFmtId="0" fontId="9" fillId="0" borderId="0" xfId="0" applyFont="1" applyProtection="1"/>
    <xf numFmtId="0" fontId="9" fillId="0" borderId="0" xfId="0" applyFont="1" applyAlignment="1" applyProtection="1">
      <alignment horizontal="center" wrapText="1"/>
    </xf>
    <xf numFmtId="0" fontId="7" fillId="2" borderId="0" xfId="0" applyFont="1" applyFill="1" applyBorder="1" applyProtection="1"/>
    <xf numFmtId="0" fontId="7" fillId="2" borderId="0" xfId="0" applyFont="1" applyFill="1" applyBorder="1" applyProtection="1">
      <protection locked="0"/>
    </xf>
    <xf numFmtId="0" fontId="7" fillId="0" borderId="0" xfId="0" applyFont="1" applyBorder="1" applyProtection="1"/>
    <xf numFmtId="0" fontId="10" fillId="0" borderId="0" xfId="0" applyFont="1" applyProtection="1"/>
    <xf numFmtId="0" fontId="7" fillId="0" borderId="4" xfId="0" applyFont="1" applyBorder="1" applyProtection="1"/>
    <xf numFmtId="0" fontId="7" fillId="0" borderId="0" xfId="0" applyFont="1" applyFill="1" applyBorder="1" applyAlignment="1"/>
    <xf numFmtId="0" fontId="11" fillId="0" borderId="0" xfId="0" applyFont="1" applyFill="1" applyBorder="1" applyAlignment="1">
      <alignment vertical="top"/>
    </xf>
    <xf numFmtId="4" fontId="11" fillId="0" borderId="0" xfId="1" applyNumberFormat="1" applyFont="1" applyFill="1" applyBorder="1">
      <alignment vertical="top"/>
    </xf>
    <xf numFmtId="9" fontId="11" fillId="0" borderId="0" xfId="0" applyNumberFormat="1" applyFont="1" applyFill="1" applyBorder="1" applyAlignment="1">
      <alignment vertical="top"/>
    </xf>
    <xf numFmtId="0" fontId="11" fillId="0" borderId="0" xfId="0" applyFont="1" applyFill="1" applyBorder="1" applyAlignment="1">
      <alignment horizontal="left" vertical="top"/>
    </xf>
    <xf numFmtId="0" fontId="13" fillId="0" borderId="0" xfId="0" applyFont="1" applyProtection="1"/>
    <xf numFmtId="0" fontId="14" fillId="0" borderId="0" xfId="0" applyFont="1" applyProtection="1"/>
    <xf numFmtId="0" fontId="7" fillId="2" borderId="0" xfId="0" applyFont="1" applyFill="1" applyAlignment="1" applyProtection="1">
      <alignment horizontal="center"/>
      <protection locked="0"/>
    </xf>
    <xf numFmtId="0" fontId="7" fillId="0" borderId="0" xfId="0" applyFont="1" applyFill="1" applyAlignment="1" applyProtection="1">
      <alignment horizontal="left"/>
    </xf>
    <xf numFmtId="0" fontId="7" fillId="0" borderId="0" xfId="0" applyFont="1" applyFill="1" applyProtection="1"/>
    <xf numFmtId="0" fontId="6" fillId="0" borderId="0" xfId="0" applyFont="1" applyFill="1" applyAlignment="1" applyProtection="1">
      <alignment horizontal="right"/>
    </xf>
    <xf numFmtId="0" fontId="7" fillId="0" borderId="0" xfId="0" applyFont="1" applyFill="1" applyAlignment="1" applyProtection="1">
      <alignment horizontal="center"/>
      <protection locked="0"/>
    </xf>
    <xf numFmtId="0" fontId="6" fillId="0" borderId="0" xfId="0" applyFont="1" applyAlignment="1" applyProtection="1">
      <alignment horizontal="center"/>
    </xf>
    <xf numFmtId="0" fontId="15" fillId="0" borderId="0" xfId="0" applyFont="1" applyFill="1" applyAlignment="1" applyProtection="1">
      <alignment horizontal="center"/>
    </xf>
    <xf numFmtId="0" fontId="15" fillId="2" borderId="0" xfId="0" applyFont="1" applyFill="1" applyAlignment="1" applyProtection="1">
      <alignment horizontal="center"/>
    </xf>
    <xf numFmtId="0" fontId="15" fillId="0" borderId="0" xfId="0" applyFont="1" applyAlignment="1" applyProtection="1">
      <alignment horizontal="center"/>
    </xf>
    <xf numFmtId="0" fontId="18" fillId="0" borderId="0" xfId="0" applyFont="1" applyFill="1" applyBorder="1" applyAlignment="1"/>
    <xf numFmtId="0" fontId="18" fillId="0" borderId="0" xfId="0" applyFont="1"/>
    <xf numFmtId="0" fontId="18" fillId="0" borderId="0" xfId="0" applyFont="1" applyFill="1" applyBorder="1" applyAlignment="1">
      <alignment horizontal="center"/>
    </xf>
    <xf numFmtId="0" fontId="18" fillId="0" borderId="0" xfId="0" applyFont="1" applyAlignment="1">
      <alignment horizontal="center"/>
    </xf>
    <xf numFmtId="9" fontId="0" fillId="0" borderId="0" xfId="0" applyNumberFormat="1"/>
    <xf numFmtId="0" fontId="7" fillId="0" borderId="0" xfId="0" applyFont="1" applyAlignment="1">
      <alignment vertical="center"/>
    </xf>
    <xf numFmtId="0" fontId="8" fillId="0" borderId="0" xfId="0" applyFont="1" applyAlignment="1">
      <alignment vertical="center"/>
    </xf>
    <xf numFmtId="0" fontId="7" fillId="0" borderId="0" xfId="0" quotePrefix="1" applyFont="1" applyAlignment="1">
      <alignment vertical="center"/>
    </xf>
    <xf numFmtId="0" fontId="6" fillId="0" borderId="0" xfId="0" applyFont="1" applyAlignment="1">
      <alignment vertical="center"/>
    </xf>
    <xf numFmtId="0" fontId="7" fillId="0" borderId="0" xfId="0" applyFont="1" applyFill="1" applyAlignment="1">
      <alignment horizontal="center" vertical="center"/>
    </xf>
    <xf numFmtId="0" fontId="7" fillId="0" borderId="0" xfId="0" applyFont="1" applyFill="1" applyAlignment="1">
      <alignment horizontal="left" vertical="center"/>
    </xf>
    <xf numFmtId="0" fontId="7" fillId="0" borderId="0" xfId="0" applyFont="1" applyFill="1" applyAlignment="1">
      <alignment vertical="center"/>
    </xf>
    <xf numFmtId="16" fontId="7" fillId="0" borderId="0" xfId="0" applyNumberFormat="1" applyFont="1" applyAlignment="1">
      <alignment horizontal="right" vertical="center"/>
    </xf>
    <xf numFmtId="4" fontId="7" fillId="2" borderId="0" xfId="0" applyNumberFormat="1" applyFont="1" applyFill="1" applyBorder="1" applyAlignment="1" applyProtection="1">
      <alignment vertical="center"/>
      <protection locked="0"/>
    </xf>
    <xf numFmtId="164" fontId="7" fillId="2" borderId="0" xfId="0" applyNumberFormat="1" applyFont="1" applyFill="1" applyAlignment="1" applyProtection="1">
      <alignment vertical="center"/>
      <protection locked="0"/>
    </xf>
    <xf numFmtId="0" fontId="12" fillId="0" borderId="0" xfId="0" applyFont="1" applyAlignment="1">
      <alignment vertical="center"/>
    </xf>
    <xf numFmtId="4" fontId="7" fillId="0" borderId="2" xfId="0" applyNumberFormat="1" applyFont="1" applyBorder="1" applyAlignment="1">
      <alignment vertical="center"/>
    </xf>
    <xf numFmtId="4" fontId="7" fillId="0" borderId="1" xfId="0" applyNumberFormat="1" applyFont="1" applyFill="1" applyBorder="1" applyAlignment="1">
      <alignment vertical="center"/>
    </xf>
    <xf numFmtId="4" fontId="7" fillId="0" borderId="2" xfId="0" applyNumberFormat="1" applyFont="1" applyFill="1" applyBorder="1" applyAlignment="1">
      <alignment vertical="center"/>
    </xf>
    <xf numFmtId="9" fontId="7" fillId="0" borderId="0" xfId="2" applyFont="1" applyAlignment="1">
      <alignment vertical="center"/>
    </xf>
    <xf numFmtId="4" fontId="7" fillId="0" borderId="3" xfId="0" applyNumberFormat="1" applyFont="1" applyFill="1" applyBorder="1" applyAlignment="1">
      <alignment vertical="center"/>
    </xf>
    <xf numFmtId="0" fontId="7" fillId="0" borderId="0" xfId="0" applyFont="1" applyBorder="1" applyAlignment="1">
      <alignment vertical="center"/>
    </xf>
    <xf numFmtId="4" fontId="6" fillId="0" borderId="0" xfId="0" applyNumberFormat="1" applyFont="1" applyBorder="1" applyAlignment="1">
      <alignment vertical="center"/>
    </xf>
    <xf numFmtId="4" fontId="7" fillId="0" borderId="1" xfId="0" applyNumberFormat="1" applyFont="1" applyBorder="1" applyAlignment="1">
      <alignment vertical="center"/>
    </xf>
    <xf numFmtId="0" fontId="7" fillId="0" borderId="0" xfId="0" applyFont="1" applyAlignment="1">
      <alignment horizontal="center" vertical="center"/>
    </xf>
    <xf numFmtId="14" fontId="7" fillId="0" borderId="0" xfId="0" applyNumberFormat="1" applyFont="1" applyAlignment="1">
      <alignment vertical="center"/>
    </xf>
    <xf numFmtId="2" fontId="7" fillId="0" borderId="0" xfId="0" applyNumberFormat="1" applyFont="1" applyAlignment="1">
      <alignment vertical="center"/>
    </xf>
    <xf numFmtId="2" fontId="11" fillId="0" borderId="0" xfId="0" applyNumberFormat="1" applyFont="1" applyFill="1" applyBorder="1" applyAlignment="1">
      <alignment vertical="top"/>
    </xf>
    <xf numFmtId="0" fontId="7" fillId="4" borderId="0" xfId="0" applyFont="1" applyFill="1" applyBorder="1" applyAlignment="1"/>
    <xf numFmtId="0" fontId="0" fillId="4" borderId="0" xfId="0" applyFill="1"/>
    <xf numFmtId="0" fontId="7" fillId="4" borderId="0" xfId="0" applyFont="1" applyFill="1" applyAlignment="1">
      <alignment vertical="center"/>
    </xf>
    <xf numFmtId="0" fontId="23" fillId="0" borderId="0" xfId="0" applyFont="1" applyAlignment="1">
      <alignment vertical="center"/>
    </xf>
    <xf numFmtId="0" fontId="6" fillId="0" borderId="0" xfId="0" applyFont="1" applyAlignment="1">
      <alignment horizontal="right" vertical="center"/>
    </xf>
    <xf numFmtId="4" fontId="7" fillId="0" borderId="1" xfId="0" applyNumberFormat="1" applyFont="1" applyBorder="1" applyAlignment="1">
      <alignment vertical="center"/>
    </xf>
    <xf numFmtId="4" fontId="7" fillId="0" borderId="3" xfId="0" applyNumberFormat="1" applyFont="1" applyBorder="1" applyAlignment="1">
      <alignment vertical="center"/>
    </xf>
    <xf numFmtId="1" fontId="7" fillId="0" borderId="0" xfId="0" applyNumberFormat="1" applyFont="1" applyAlignment="1">
      <alignment vertical="center"/>
    </xf>
    <xf numFmtId="0" fontId="30" fillId="0" borderId="0" xfId="0" applyFont="1" applyAlignment="1">
      <alignment vertical="center"/>
    </xf>
    <xf numFmtId="0" fontId="31" fillId="0" borderId="0" xfId="0" applyFont="1" applyAlignment="1">
      <alignment vertical="center"/>
    </xf>
    <xf numFmtId="14" fontId="7" fillId="2" borderId="0" xfId="0" applyNumberFormat="1" applyFont="1" applyFill="1" applyAlignment="1" applyProtection="1">
      <alignment horizontal="left" vertical="center"/>
      <protection locked="0"/>
    </xf>
    <xf numFmtId="0" fontId="7" fillId="0" borderId="0" xfId="0" applyFont="1" applyFill="1" applyBorder="1" applyAlignment="1">
      <alignment horizontal="right"/>
    </xf>
    <xf numFmtId="0" fontId="27" fillId="0" borderId="0" xfId="0" applyFont="1" applyAlignment="1">
      <alignment vertical="center"/>
    </xf>
    <xf numFmtId="0" fontId="7" fillId="0" borderId="0" xfId="0" applyFont="1" applyFill="1" applyAlignment="1" applyProtection="1">
      <alignment vertical="center"/>
    </xf>
    <xf numFmtId="0" fontId="7" fillId="0" borderId="0" xfId="0" applyFont="1" applyAlignment="1" applyProtection="1">
      <alignment vertical="center"/>
    </xf>
    <xf numFmtId="0" fontId="6" fillId="0" borderId="6" xfId="0" applyFont="1" applyBorder="1" applyAlignment="1">
      <alignment vertical="center"/>
    </xf>
    <xf numFmtId="0" fontId="6" fillId="0" borderId="7" xfId="0" applyFont="1" applyBorder="1" applyAlignment="1">
      <alignment vertical="center"/>
    </xf>
    <xf numFmtId="0" fontId="7" fillId="0" borderId="7" xfId="0" applyFont="1" applyBorder="1" applyAlignment="1">
      <alignment vertical="center"/>
    </xf>
    <xf numFmtId="0" fontId="7" fillId="5" borderId="8" xfId="0" applyFont="1" applyFill="1" applyBorder="1" applyAlignment="1">
      <alignment vertical="center"/>
    </xf>
    <xf numFmtId="0" fontId="7" fillId="0" borderId="9" xfId="0" applyFont="1" applyBorder="1" applyAlignment="1">
      <alignment vertical="center"/>
    </xf>
    <xf numFmtId="0" fontId="7" fillId="5" borderId="10" xfId="0" applyFont="1" applyFill="1" applyBorder="1" applyAlignment="1">
      <alignment vertical="center"/>
    </xf>
    <xf numFmtId="0" fontId="6" fillId="0" borderId="9" xfId="0" applyFont="1" applyBorder="1" applyAlignment="1">
      <alignment vertical="center"/>
    </xf>
    <xf numFmtId="0" fontId="6" fillId="0" borderId="0" xfId="0" applyFont="1" applyBorder="1" applyAlignment="1">
      <alignment vertical="center"/>
    </xf>
    <xf numFmtId="0" fontId="7" fillId="0" borderId="0" xfId="0" applyFont="1" applyBorder="1" applyAlignment="1">
      <alignment horizontal="center" vertical="center"/>
    </xf>
    <xf numFmtId="16" fontId="7" fillId="0" borderId="0" xfId="0" applyNumberFormat="1" applyFont="1" applyBorder="1" applyAlignment="1">
      <alignment horizontal="right" vertical="center"/>
    </xf>
    <xf numFmtId="0" fontId="7" fillId="2" borderId="0" xfId="0" applyFont="1" applyFill="1" applyBorder="1" applyAlignment="1" applyProtection="1">
      <alignment horizontal="left" vertical="center"/>
      <protection locked="0"/>
    </xf>
    <xf numFmtId="164" fontId="7" fillId="2" borderId="0" xfId="0" applyNumberFormat="1" applyFont="1" applyFill="1" applyBorder="1" applyAlignment="1" applyProtection="1">
      <alignment vertical="center"/>
      <protection locked="0"/>
    </xf>
    <xf numFmtId="0" fontId="12" fillId="0" borderId="0" xfId="0" applyFont="1" applyBorder="1" applyAlignment="1">
      <alignment vertical="center"/>
    </xf>
    <xf numFmtId="4" fontId="7" fillId="5" borderId="11" xfId="0" applyNumberFormat="1" applyFont="1" applyFill="1" applyBorder="1" applyAlignment="1">
      <alignment vertical="center"/>
    </xf>
    <xf numFmtId="0" fontId="7" fillId="0" borderId="0" xfId="0" applyFont="1" applyBorder="1" applyAlignment="1">
      <alignment horizontal="right" vertical="center"/>
    </xf>
    <xf numFmtId="4" fontId="7" fillId="5" borderId="12" xfId="0" applyNumberFormat="1" applyFont="1" applyFill="1" applyBorder="1" applyAlignment="1">
      <alignment vertical="center"/>
    </xf>
    <xf numFmtId="4" fontId="7" fillId="5" borderId="13" xfId="0" applyNumberFormat="1" applyFont="1" applyFill="1" applyBorder="1" applyAlignment="1">
      <alignment vertical="center"/>
    </xf>
    <xf numFmtId="0" fontId="7" fillId="0" borderId="0" xfId="0" applyFont="1" applyFill="1" applyBorder="1" applyAlignment="1">
      <alignment vertical="center"/>
    </xf>
    <xf numFmtId="0" fontId="7" fillId="0" borderId="14" xfId="0" applyFont="1" applyBorder="1" applyAlignment="1">
      <alignment vertical="center"/>
    </xf>
    <xf numFmtId="0" fontId="6" fillId="0" borderId="15" xfId="0" applyFont="1" applyBorder="1" applyAlignment="1">
      <alignment vertical="center"/>
    </xf>
    <xf numFmtId="0" fontId="6" fillId="0" borderId="15" xfId="0" applyFont="1" applyBorder="1" applyAlignment="1">
      <alignment horizontal="right" vertical="center"/>
    </xf>
    <xf numFmtId="4" fontId="6" fillId="0" borderId="15" xfId="0" applyNumberFormat="1" applyFont="1" applyBorder="1" applyAlignment="1">
      <alignment vertical="center"/>
    </xf>
    <xf numFmtId="0" fontId="7" fillId="0" borderId="15" xfId="0" applyFont="1" applyBorder="1" applyAlignment="1">
      <alignment vertical="center"/>
    </xf>
    <xf numFmtId="4" fontId="6" fillId="5" borderId="16" xfId="0" applyNumberFormat="1" applyFont="1" applyFill="1" applyBorder="1" applyAlignment="1">
      <alignment vertical="center"/>
    </xf>
    <xf numFmtId="0" fontId="7" fillId="0" borderId="6" xfId="0" applyFont="1" applyBorder="1" applyAlignment="1">
      <alignment vertical="center"/>
    </xf>
    <xf numFmtId="0" fontId="7" fillId="5" borderId="16" xfId="0" applyFont="1" applyFill="1" applyBorder="1" applyAlignment="1">
      <alignment vertical="center"/>
    </xf>
    <xf numFmtId="4" fontId="7" fillId="0" borderId="15" xfId="0" applyNumberFormat="1" applyFont="1" applyBorder="1" applyAlignment="1">
      <alignment vertical="center"/>
    </xf>
    <xf numFmtId="0" fontId="7" fillId="0" borderId="7" xfId="0" applyFont="1" applyBorder="1" applyAlignment="1">
      <alignment horizontal="right" vertical="center"/>
    </xf>
    <xf numFmtId="4" fontId="6" fillId="0" borderId="7" xfId="0" applyNumberFormat="1" applyFont="1" applyBorder="1" applyAlignment="1">
      <alignment vertical="center"/>
    </xf>
    <xf numFmtId="4" fontId="16" fillId="0" borderId="0" xfId="0" applyNumberFormat="1" applyFont="1" applyBorder="1" applyAlignment="1">
      <alignment horizontal="center" vertical="center"/>
    </xf>
    <xf numFmtId="4" fontId="7" fillId="5" borderId="10" xfId="0" applyNumberFormat="1" applyFont="1" applyFill="1" applyBorder="1" applyAlignment="1">
      <alignment vertical="center"/>
    </xf>
    <xf numFmtId="4" fontId="7" fillId="2" borderId="0" xfId="0" applyNumberFormat="1" applyFont="1" applyFill="1" applyBorder="1" applyAlignment="1" applyProtection="1">
      <alignment horizontal="center" vertical="center"/>
      <protection locked="0"/>
    </xf>
    <xf numFmtId="4" fontId="6" fillId="5" borderId="10" xfId="0" applyNumberFormat="1" applyFont="1" applyFill="1" applyBorder="1" applyAlignment="1">
      <alignment vertical="center"/>
    </xf>
    <xf numFmtId="0" fontId="6" fillId="0" borderId="14" xfId="0" applyFont="1" applyBorder="1" applyAlignment="1">
      <alignment vertical="center"/>
    </xf>
    <xf numFmtId="4" fontId="7" fillId="5" borderId="11" xfId="0" applyNumberFormat="1" applyFont="1" applyFill="1" applyBorder="1" applyAlignment="1">
      <alignment vertical="center"/>
    </xf>
    <xf numFmtId="4" fontId="7" fillId="5" borderId="13" xfId="0" applyNumberFormat="1" applyFont="1" applyFill="1" applyBorder="1" applyAlignment="1">
      <alignment vertical="center"/>
    </xf>
    <xf numFmtId="0" fontId="7" fillId="0" borderId="0" xfId="0" applyFont="1" applyBorder="1" applyAlignment="1">
      <alignment horizontal="center" vertical="center"/>
    </xf>
    <xf numFmtId="0" fontId="23" fillId="0" borderId="0" xfId="0" applyFont="1" applyBorder="1" applyAlignment="1">
      <alignment horizontal="right" vertical="center"/>
    </xf>
    <xf numFmtId="9" fontId="7" fillId="0" borderId="0" xfId="0" applyNumberFormat="1" applyFont="1" applyAlignment="1">
      <alignment vertical="center"/>
    </xf>
    <xf numFmtId="0" fontId="0" fillId="0" borderId="0" xfId="0" applyNumberFormat="1"/>
    <xf numFmtId="0" fontId="0" fillId="0" borderId="0" xfId="0" applyAlignment="1">
      <alignment horizontal="left"/>
    </xf>
    <xf numFmtId="0" fontId="0" fillId="0" borderId="0" xfId="0" pivotButton="1"/>
    <xf numFmtId="0" fontId="14" fillId="2" borderId="0" xfId="0" applyFont="1" applyFill="1" applyBorder="1" applyAlignment="1" applyProtection="1">
      <alignment vertical="center" wrapText="1"/>
      <protection locked="0"/>
    </xf>
    <xf numFmtId="0" fontId="14" fillId="2" borderId="0" xfId="0" applyFont="1" applyFill="1" applyBorder="1" applyAlignment="1" applyProtection="1">
      <alignment horizontal="left" vertical="center" wrapText="1"/>
      <protection locked="0"/>
    </xf>
    <xf numFmtId="0" fontId="7" fillId="0" borderId="0" xfId="0" applyFont="1" applyFill="1" applyBorder="1" applyAlignment="1" applyProtection="1">
      <alignment vertical="center"/>
    </xf>
    <xf numFmtId="164" fontId="7" fillId="0" borderId="1" xfId="0" applyNumberFormat="1" applyFont="1" applyFill="1" applyBorder="1" applyAlignment="1" applyProtection="1">
      <alignment vertical="center"/>
    </xf>
    <xf numFmtId="164" fontId="7" fillId="0" borderId="2" xfId="0" applyNumberFormat="1" applyFont="1" applyFill="1" applyBorder="1" applyAlignment="1" applyProtection="1">
      <alignment vertical="center"/>
    </xf>
    <xf numFmtId="164" fontId="7" fillId="0" borderId="3" xfId="0" applyNumberFormat="1" applyFont="1" applyFill="1" applyBorder="1" applyAlignment="1" applyProtection="1">
      <alignment vertical="center"/>
    </xf>
    <xf numFmtId="0" fontId="7" fillId="3" borderId="0" xfId="0" applyFont="1" applyFill="1" applyBorder="1" applyAlignment="1" applyProtection="1">
      <alignment horizontal="center" vertical="center"/>
      <protection locked="0"/>
    </xf>
    <xf numFmtId="0" fontId="32" fillId="0" borderId="0" xfId="0" applyFont="1" applyAlignment="1">
      <alignment vertical="center" wrapText="1"/>
    </xf>
    <xf numFmtId="9" fontId="23" fillId="6" borderId="0" xfId="2" applyFont="1" applyFill="1" applyAlignment="1">
      <alignment horizontal="center" vertical="center"/>
    </xf>
    <xf numFmtId="0" fontId="7" fillId="5" borderId="17" xfId="0" applyFont="1" applyFill="1" applyBorder="1" applyAlignment="1">
      <alignment vertical="center"/>
    </xf>
    <xf numFmtId="0" fontId="7" fillId="5" borderId="18" xfId="0" applyFont="1" applyFill="1" applyBorder="1" applyAlignment="1">
      <alignment vertical="center"/>
    </xf>
    <xf numFmtId="0" fontId="7" fillId="5" borderId="19" xfId="0" applyFont="1" applyFill="1" applyBorder="1" applyAlignment="1">
      <alignment vertical="center"/>
    </xf>
    <xf numFmtId="0" fontId="7" fillId="0" borderId="0" xfId="0" applyFont="1" applyAlignment="1" applyProtection="1">
      <alignment vertical="center"/>
      <protection locked="0"/>
    </xf>
    <xf numFmtId="0" fontId="7" fillId="0" borderId="0" xfId="0" applyFont="1" applyBorder="1" applyAlignment="1">
      <alignment horizontal="center" vertical="center"/>
    </xf>
    <xf numFmtId="14" fontId="7" fillId="3" borderId="23" xfId="0" applyNumberFormat="1" applyFont="1" applyFill="1" applyBorder="1" applyAlignment="1" applyProtection="1">
      <alignment vertical="center"/>
      <protection locked="0"/>
    </xf>
    <xf numFmtId="14" fontId="7" fillId="3" borderId="24" xfId="0" applyNumberFormat="1" applyFont="1" applyFill="1" applyBorder="1" applyAlignment="1" applyProtection="1">
      <alignment vertical="center"/>
      <protection locked="0"/>
    </xf>
    <xf numFmtId="0" fontId="6" fillId="8" borderId="0" xfId="0" applyFont="1" applyFill="1" applyAlignment="1">
      <alignment vertical="center"/>
    </xf>
    <xf numFmtId="4" fontId="7" fillId="5" borderId="25" xfId="0" applyNumberFormat="1" applyFont="1" applyFill="1" applyBorder="1" applyAlignment="1">
      <alignment vertical="center"/>
    </xf>
    <xf numFmtId="4" fontId="7" fillId="5" borderId="11" xfId="0" applyNumberFormat="1" applyFont="1" applyFill="1" applyBorder="1" applyAlignment="1">
      <alignment vertical="center"/>
    </xf>
    <xf numFmtId="4" fontId="7" fillId="5" borderId="13" xfId="0" applyNumberFormat="1" applyFont="1" applyFill="1" applyBorder="1" applyAlignment="1">
      <alignment vertical="center"/>
    </xf>
    <xf numFmtId="0" fontId="21" fillId="0" borderId="0" xfId="0" applyFont="1" applyBorder="1" applyAlignment="1">
      <alignment horizontal="center" vertical="center" wrapText="1"/>
    </xf>
    <xf numFmtId="4" fontId="7" fillId="5" borderId="11" xfId="0" applyNumberFormat="1" applyFont="1" applyFill="1" applyBorder="1" applyAlignment="1">
      <alignment vertical="center"/>
    </xf>
    <xf numFmtId="4" fontId="7" fillId="5" borderId="13" xfId="0" applyNumberFormat="1" applyFont="1" applyFill="1" applyBorder="1" applyAlignment="1">
      <alignment vertical="center"/>
    </xf>
    <xf numFmtId="4" fontId="7" fillId="0" borderId="0" xfId="0" applyNumberFormat="1" applyFont="1" applyBorder="1" applyAlignment="1">
      <alignment vertical="center"/>
    </xf>
    <xf numFmtId="0" fontId="7" fillId="0" borderId="0" xfId="0" applyFont="1" applyBorder="1" applyAlignment="1">
      <alignment horizontal="center" vertical="center" wrapText="1"/>
    </xf>
    <xf numFmtId="4" fontId="7" fillId="0" borderId="0" xfId="0" applyNumberFormat="1" applyFont="1" applyFill="1" applyBorder="1" applyAlignment="1">
      <alignment vertical="center"/>
    </xf>
    <xf numFmtId="164" fontId="7" fillId="0" borderId="0" xfId="0" applyNumberFormat="1" applyFont="1" applyFill="1" applyBorder="1" applyAlignment="1" applyProtection="1">
      <alignment vertical="center"/>
      <protection locked="0"/>
    </xf>
    <xf numFmtId="0" fontId="7" fillId="0" borderId="0" xfId="0" applyFont="1" applyBorder="1" applyAlignment="1">
      <alignment horizontal="left" vertical="center"/>
    </xf>
    <xf numFmtId="164" fontId="7" fillId="0" borderId="0" xfId="0" applyNumberFormat="1" applyFont="1" applyFill="1" applyBorder="1" applyAlignment="1" applyProtection="1">
      <alignment horizontal="center" vertical="center"/>
      <protection locked="0"/>
    </xf>
    <xf numFmtId="4" fontId="7" fillId="3" borderId="1" xfId="0" applyNumberFormat="1" applyFont="1" applyFill="1" applyBorder="1" applyAlignment="1" applyProtection="1">
      <alignment vertical="center"/>
      <protection locked="0"/>
    </xf>
    <xf numFmtId="4" fontId="7" fillId="3" borderId="3" xfId="0" applyNumberFormat="1" applyFont="1" applyFill="1" applyBorder="1" applyAlignment="1" applyProtection="1">
      <alignment vertical="center"/>
      <protection locked="0"/>
    </xf>
    <xf numFmtId="4" fontId="7" fillId="5" borderId="11" xfId="0" applyNumberFormat="1" applyFont="1" applyFill="1" applyBorder="1" applyAlignment="1">
      <alignment vertical="center"/>
    </xf>
    <xf numFmtId="4" fontId="7" fillId="5" borderId="13" xfId="0" applyNumberFormat="1" applyFont="1" applyFill="1" applyBorder="1" applyAlignment="1">
      <alignment vertical="center"/>
    </xf>
    <xf numFmtId="0" fontId="7" fillId="0" borderId="0" xfId="0" applyFont="1" applyBorder="1" applyAlignment="1">
      <alignment horizontal="center" vertical="center"/>
    </xf>
    <xf numFmtId="0" fontId="21" fillId="0" borderId="0" xfId="0" applyFont="1" applyBorder="1" applyAlignment="1">
      <alignment horizontal="center" vertical="center" wrapText="1"/>
    </xf>
    <xf numFmtId="4" fontId="6" fillId="3" borderId="0" xfId="0" applyNumberFormat="1" applyFont="1" applyFill="1" applyBorder="1" applyAlignment="1" applyProtection="1">
      <alignment vertical="center"/>
      <protection locked="0"/>
    </xf>
    <xf numFmtId="0" fontId="7" fillId="7" borderId="0" xfId="0" applyFont="1" applyFill="1" applyBorder="1" applyAlignment="1">
      <alignment horizontal="center" vertical="center"/>
    </xf>
    <xf numFmtId="0" fontId="7" fillId="10" borderId="7" xfId="0" applyFont="1" applyFill="1" applyBorder="1" applyAlignment="1">
      <alignment vertical="center"/>
    </xf>
    <xf numFmtId="0" fontId="7" fillId="10" borderId="0" xfId="0" applyFont="1" applyFill="1" applyBorder="1" applyAlignment="1">
      <alignment vertical="center"/>
    </xf>
    <xf numFmtId="4" fontId="7" fillId="10" borderId="33" xfId="0" applyNumberFormat="1" applyFont="1" applyFill="1" applyBorder="1" applyAlignment="1">
      <alignment vertical="center"/>
    </xf>
    <xf numFmtId="0" fontId="7" fillId="10" borderId="15" xfId="0" applyFont="1" applyFill="1" applyBorder="1" applyAlignment="1">
      <alignment vertical="center"/>
    </xf>
    <xf numFmtId="9" fontId="7" fillId="2" borderId="0" xfId="2" applyNumberFormat="1" applyFont="1" applyFill="1" applyBorder="1" applyAlignment="1" applyProtection="1">
      <alignment horizontal="center" vertical="center"/>
      <protection locked="0"/>
    </xf>
    <xf numFmtId="4" fontId="27" fillId="10" borderId="0" xfId="0" applyNumberFormat="1" applyFont="1" applyFill="1" applyAlignment="1">
      <alignment vertical="center"/>
    </xf>
    <xf numFmtId="0" fontId="13" fillId="0" borderId="0" xfId="0" applyFont="1" applyAlignment="1">
      <alignment vertical="center"/>
    </xf>
    <xf numFmtId="2" fontId="27" fillId="10" borderId="15" xfId="0" applyNumberFormat="1" applyFont="1" applyFill="1" applyBorder="1" applyAlignment="1">
      <alignment vertical="center"/>
    </xf>
    <xf numFmtId="4" fontId="7" fillId="10" borderId="7" xfId="0" applyNumberFormat="1" applyFont="1" applyFill="1" applyBorder="1" applyAlignment="1">
      <alignment horizontal="center" vertical="center" wrapText="1"/>
    </xf>
    <xf numFmtId="0" fontId="7" fillId="5" borderId="15" xfId="0" applyFont="1" applyFill="1" applyBorder="1" applyAlignment="1">
      <alignment vertical="center"/>
    </xf>
    <xf numFmtId="4" fontId="6" fillId="5" borderId="36" xfId="0" applyNumberFormat="1" applyFont="1" applyFill="1" applyBorder="1" applyAlignment="1">
      <alignment vertical="center"/>
    </xf>
    <xf numFmtId="0" fontId="16" fillId="0" borderId="0" xfId="0" applyFont="1" applyBorder="1" applyAlignment="1">
      <alignment horizontal="center" vertical="center"/>
    </xf>
    <xf numFmtId="0" fontId="40" fillId="5" borderId="37" xfId="0" applyFont="1" applyFill="1" applyBorder="1" applyAlignment="1">
      <alignment vertical="center"/>
    </xf>
    <xf numFmtId="0" fontId="7" fillId="5" borderId="38" xfId="0" applyFont="1" applyFill="1" applyBorder="1" applyAlignment="1">
      <alignment vertical="center"/>
    </xf>
    <xf numFmtId="0" fontId="7" fillId="5" borderId="39" xfId="0" applyFont="1" applyFill="1" applyBorder="1" applyAlignment="1">
      <alignment vertical="center"/>
    </xf>
    <xf numFmtId="0" fontId="40" fillId="11" borderId="37" xfId="0" applyFont="1" applyFill="1" applyBorder="1" applyAlignment="1">
      <alignment vertical="center"/>
    </xf>
    <xf numFmtId="0" fontId="7" fillId="11" borderId="38" xfId="0" applyFont="1" applyFill="1" applyBorder="1" applyAlignment="1">
      <alignment vertical="center"/>
    </xf>
    <xf numFmtId="4" fontId="27" fillId="11" borderId="40" xfId="0" applyNumberFormat="1" applyFont="1" applyFill="1" applyBorder="1" applyAlignment="1">
      <alignment vertical="center"/>
    </xf>
    <xf numFmtId="0" fontId="7" fillId="5" borderId="0" xfId="0" applyFont="1" applyFill="1" applyBorder="1" applyAlignment="1">
      <alignment vertical="center"/>
    </xf>
    <xf numFmtId="0" fontId="40" fillId="9" borderId="37" xfId="0" applyFont="1" applyFill="1" applyBorder="1" applyAlignment="1">
      <alignment vertical="center"/>
    </xf>
    <xf numFmtId="0" fontId="23" fillId="9" borderId="38" xfId="0" applyFont="1" applyFill="1" applyBorder="1" applyAlignment="1">
      <alignment vertical="center"/>
    </xf>
    <xf numFmtId="4" fontId="27" fillId="9" borderId="40" xfId="0" applyNumberFormat="1" applyFont="1" applyFill="1" applyBorder="1" applyAlignment="1">
      <alignment vertical="center"/>
    </xf>
    <xf numFmtId="0" fontId="7" fillId="8" borderId="37" xfId="0" applyFont="1" applyFill="1" applyBorder="1" applyAlignment="1">
      <alignment vertical="center"/>
    </xf>
    <xf numFmtId="0" fontId="7" fillId="8" borderId="38" xfId="0" applyFont="1" applyFill="1" applyBorder="1" applyAlignment="1">
      <alignment vertical="center"/>
    </xf>
    <xf numFmtId="4" fontId="6" fillId="8" borderId="40" xfId="0" applyNumberFormat="1" applyFont="1" applyFill="1" applyBorder="1" applyAlignment="1">
      <alignment vertical="center"/>
    </xf>
    <xf numFmtId="0" fontId="7" fillId="12" borderId="38" xfId="0" applyFont="1" applyFill="1" applyBorder="1" applyAlignment="1">
      <alignment vertical="center"/>
    </xf>
    <xf numFmtId="4" fontId="27" fillId="12" borderId="38" xfId="0" applyNumberFormat="1" applyFont="1" applyFill="1" applyBorder="1" applyAlignment="1">
      <alignment vertical="center"/>
    </xf>
    <xf numFmtId="0" fontId="7" fillId="12" borderId="15" xfId="0" applyFont="1" applyFill="1" applyBorder="1" applyAlignment="1">
      <alignment vertical="center"/>
    </xf>
    <xf numFmtId="0" fontId="7" fillId="12" borderId="16" xfId="0" applyFont="1" applyFill="1" applyBorder="1" applyAlignment="1">
      <alignment vertical="center"/>
    </xf>
    <xf numFmtId="0" fontId="40" fillId="12" borderId="38" xfId="0" applyFont="1" applyFill="1" applyBorder="1" applyAlignment="1">
      <alignment vertical="center"/>
    </xf>
    <xf numFmtId="0" fontId="4" fillId="0" borderId="0" xfId="0" applyFont="1"/>
    <xf numFmtId="0" fontId="7" fillId="0" borderId="0" xfId="0" applyFont="1" applyFill="1" applyBorder="1" applyAlignment="1"/>
    <xf numFmtId="0" fontId="3" fillId="0" borderId="0" xfId="0" applyFont="1" applyFill="1" applyBorder="1" applyAlignment="1"/>
    <xf numFmtId="0" fontId="3" fillId="4" borderId="0" xfId="0" applyFont="1" applyFill="1" applyBorder="1" applyAlignment="1"/>
    <xf numFmtId="0" fontId="7" fillId="0" borderId="0" xfId="0" applyFont="1" applyFill="1" applyBorder="1" applyAlignment="1"/>
    <xf numFmtId="0" fontId="7" fillId="4" borderId="0" xfId="0" applyFont="1" applyFill="1" applyBorder="1" applyAlignment="1"/>
    <xf numFmtId="0" fontId="2" fillId="0" borderId="0" xfId="0" applyFont="1" applyFill="1" applyBorder="1" applyAlignment="1"/>
    <xf numFmtId="0" fontId="43" fillId="0" borderId="0" xfId="0" applyFont="1" applyAlignment="1">
      <alignment vertical="center"/>
    </xf>
    <xf numFmtId="49" fontId="0" fillId="8" borderId="4" xfId="0" applyNumberFormat="1" applyFill="1" applyBorder="1" applyAlignment="1">
      <alignment horizontal="center"/>
    </xf>
    <xf numFmtId="49" fontId="46" fillId="3" borderId="0" xfId="0" applyNumberFormat="1" applyFont="1" applyFill="1" applyBorder="1" applyAlignment="1">
      <alignment horizontal="left" vertical="center"/>
    </xf>
    <xf numFmtId="0" fontId="47" fillId="3" borderId="0" xfId="0" applyFont="1" applyFill="1" applyBorder="1"/>
    <xf numFmtId="165" fontId="46" fillId="3" borderId="0" xfId="0" applyNumberFormat="1" applyFont="1" applyFill="1" applyBorder="1" applyAlignment="1">
      <alignment horizontal="left" vertical="center"/>
    </xf>
    <xf numFmtId="0" fontId="0" fillId="3" borderId="0" xfId="0" applyFill="1" applyBorder="1"/>
    <xf numFmtId="0" fontId="0" fillId="3" borderId="15" xfId="0" applyFill="1" applyBorder="1"/>
    <xf numFmtId="0" fontId="47" fillId="0" borderId="41" xfId="0" applyFont="1" applyBorder="1"/>
    <xf numFmtId="0" fontId="47" fillId="0" borderId="7" xfId="0" applyFont="1" applyBorder="1"/>
    <xf numFmtId="0" fontId="47" fillId="0" borderId="42" xfId="0" applyFont="1" applyBorder="1"/>
    <xf numFmtId="0" fontId="47" fillId="0" borderId="43" xfId="0" applyFont="1" applyBorder="1"/>
    <xf numFmtId="0" fontId="47" fillId="0" borderId="15" xfId="0" applyFont="1" applyBorder="1"/>
    <xf numFmtId="4" fontId="46" fillId="6" borderId="42" xfId="0" applyNumberFormat="1" applyFont="1" applyFill="1" applyBorder="1"/>
    <xf numFmtId="0" fontId="47" fillId="13" borderId="42" xfId="0" applyFont="1" applyFill="1" applyBorder="1"/>
    <xf numFmtId="4" fontId="46" fillId="5" borderId="42" xfId="0" applyNumberFormat="1" applyFont="1" applyFill="1" applyBorder="1"/>
    <xf numFmtId="49" fontId="46" fillId="0" borderId="42" xfId="0" applyNumberFormat="1" applyFont="1" applyBorder="1" applyAlignment="1">
      <alignment horizontal="left" vertical="center"/>
    </xf>
    <xf numFmtId="4" fontId="46" fillId="13" borderId="42" xfId="0" applyNumberFormat="1" applyFont="1" applyFill="1" applyBorder="1"/>
    <xf numFmtId="49" fontId="46" fillId="0" borderId="44" xfId="0" applyNumberFormat="1" applyFont="1" applyBorder="1" applyAlignment="1">
      <alignment horizontal="left" vertical="center"/>
    </xf>
    <xf numFmtId="4" fontId="46" fillId="6" borderId="44" xfId="0" applyNumberFormat="1" applyFont="1" applyFill="1" applyBorder="1"/>
    <xf numFmtId="4" fontId="46" fillId="13" borderId="44" xfId="0" applyNumberFormat="1" applyFont="1" applyFill="1" applyBorder="1"/>
    <xf numFmtId="4" fontId="46" fillId="5" borderId="44" xfId="0" applyNumberFormat="1" applyFont="1" applyFill="1" applyBorder="1"/>
    <xf numFmtId="49" fontId="46" fillId="0" borderId="0" xfId="0" applyNumberFormat="1" applyFont="1" applyAlignment="1">
      <alignment horizontal="left" vertical="center"/>
    </xf>
    <xf numFmtId="0" fontId="48" fillId="0" borderId="0" xfId="0" applyFont="1" applyFill="1"/>
    <xf numFmtId="4" fontId="48" fillId="0" borderId="0" xfId="0" applyNumberFormat="1" applyFont="1" applyFill="1"/>
    <xf numFmtId="49" fontId="46" fillId="0" borderId="41" xfId="0" applyNumberFormat="1" applyFont="1" applyBorder="1" applyAlignment="1">
      <alignment horizontal="left" vertical="center"/>
    </xf>
    <xf numFmtId="49" fontId="46" fillId="0" borderId="7" xfId="0" applyNumberFormat="1" applyFont="1" applyBorder="1" applyAlignment="1">
      <alignment horizontal="left" vertical="center"/>
    </xf>
    <xf numFmtId="0" fontId="49" fillId="0" borderId="41" xfId="0" applyFont="1" applyFill="1" applyBorder="1" applyAlignment="1">
      <alignment vertical="center"/>
    </xf>
    <xf numFmtId="0" fontId="48" fillId="0" borderId="41" xfId="0" applyFont="1" applyFill="1" applyBorder="1"/>
    <xf numFmtId="49" fontId="46" fillId="0" borderId="43" xfId="0" applyNumberFormat="1" applyFont="1" applyBorder="1" applyAlignment="1">
      <alignment horizontal="left" vertical="center"/>
    </xf>
    <xf numFmtId="49" fontId="46" fillId="0" borderId="15" xfId="0" applyNumberFormat="1" applyFont="1" applyBorder="1" applyAlignment="1">
      <alignment horizontal="left" vertical="center"/>
    </xf>
    <xf numFmtId="4" fontId="46" fillId="0" borderId="43" xfId="0" applyNumberFormat="1" applyFont="1" applyFill="1" applyBorder="1"/>
    <xf numFmtId="0" fontId="48" fillId="0" borderId="43" xfId="0" applyFont="1" applyFill="1" applyBorder="1"/>
    <xf numFmtId="0" fontId="50" fillId="0" borderId="0" xfId="0" applyFont="1" applyFill="1"/>
    <xf numFmtId="49" fontId="46" fillId="0" borderId="38" xfId="0" applyNumberFormat="1" applyFont="1" applyBorder="1" applyAlignment="1">
      <alignment horizontal="left" vertical="center"/>
    </xf>
    <xf numFmtId="4" fontId="46" fillId="0" borderId="44" xfId="0" applyNumberFormat="1" applyFont="1" applyFill="1" applyBorder="1"/>
    <xf numFmtId="0" fontId="48" fillId="0" borderId="44" xfId="0" applyFont="1" applyFill="1" applyBorder="1"/>
    <xf numFmtId="0" fontId="0" fillId="0" borderId="0" xfId="0" applyFill="1"/>
    <xf numFmtId="0" fontId="48" fillId="0" borderId="0" xfId="0" applyFont="1"/>
    <xf numFmtId="0" fontId="48" fillId="0" borderId="0" xfId="0" applyFont="1" applyBorder="1"/>
    <xf numFmtId="14" fontId="46" fillId="3" borderId="0" xfId="0" applyNumberFormat="1" applyFont="1" applyFill="1" applyBorder="1" applyAlignment="1">
      <alignment horizontal="left" vertical="center"/>
    </xf>
    <xf numFmtId="0" fontId="51" fillId="0" borderId="0" xfId="0" applyFont="1" applyBorder="1"/>
    <xf numFmtId="49" fontId="44" fillId="8" borderId="0" xfId="0" applyNumberFormat="1" applyFont="1" applyFill="1" applyBorder="1" applyAlignment="1">
      <alignment horizontal="left"/>
    </xf>
    <xf numFmtId="49" fontId="0" fillId="8" borderId="0" xfId="0" applyNumberFormat="1" applyFill="1" applyBorder="1" applyAlignment="1">
      <alignment horizontal="center"/>
    </xf>
    <xf numFmtId="49" fontId="0" fillId="3" borderId="0" xfId="0" applyNumberFormat="1" applyFill="1" applyBorder="1" applyAlignment="1">
      <alignment horizontal="center"/>
    </xf>
    <xf numFmtId="49" fontId="44" fillId="8" borderId="6" xfId="0" applyNumberFormat="1" applyFont="1" applyFill="1" applyBorder="1" applyAlignment="1">
      <alignment horizontal="left"/>
    </xf>
    <xf numFmtId="49" fontId="44" fillId="8" borderId="7" xfId="0" applyNumberFormat="1" applyFont="1" applyFill="1" applyBorder="1" applyAlignment="1">
      <alignment horizontal="left"/>
    </xf>
    <xf numFmtId="49" fontId="44" fillId="8" borderId="8" xfId="0" applyNumberFormat="1" applyFont="1" applyFill="1" applyBorder="1" applyAlignment="1">
      <alignment horizontal="left"/>
    </xf>
    <xf numFmtId="49" fontId="45" fillId="8" borderId="9" xfId="0" applyNumberFormat="1" applyFont="1" applyFill="1" applyBorder="1" applyAlignment="1">
      <alignment horizontal="left" vertical="center"/>
    </xf>
    <xf numFmtId="49" fontId="44" fillId="8" borderId="10" xfId="0" applyNumberFormat="1" applyFont="1" applyFill="1" applyBorder="1" applyAlignment="1">
      <alignment horizontal="left"/>
    </xf>
    <xf numFmtId="49" fontId="0" fillId="8" borderId="9" xfId="0" applyNumberFormat="1" applyFill="1" applyBorder="1" applyAlignment="1">
      <alignment horizontal="center"/>
    </xf>
    <xf numFmtId="49" fontId="0" fillId="8" borderId="10" xfId="0" applyNumberFormat="1" applyFill="1" applyBorder="1" applyAlignment="1">
      <alignment horizontal="center"/>
    </xf>
    <xf numFmtId="49" fontId="0" fillId="8" borderId="45" xfId="0" applyNumberFormat="1" applyFill="1" applyBorder="1" applyAlignment="1">
      <alignment horizontal="center"/>
    </xf>
    <xf numFmtId="49" fontId="0" fillId="8" borderId="46" xfId="0" applyNumberFormat="1" applyFill="1" applyBorder="1" applyAlignment="1">
      <alignment horizontal="center"/>
    </xf>
    <xf numFmtId="49" fontId="0" fillId="3" borderId="9" xfId="0" applyNumberFormat="1" applyFill="1" applyBorder="1" applyAlignment="1">
      <alignment horizontal="center"/>
    </xf>
    <xf numFmtId="49" fontId="0" fillId="3" borderId="10" xfId="0" applyNumberFormat="1" applyFill="1" applyBorder="1" applyAlignment="1">
      <alignment horizontal="center"/>
    </xf>
    <xf numFmtId="49" fontId="46" fillId="3" borderId="9" xfId="0" applyNumberFormat="1" applyFont="1" applyFill="1" applyBorder="1" applyAlignment="1">
      <alignment horizontal="left" vertical="center"/>
    </xf>
    <xf numFmtId="0" fontId="0" fillId="3" borderId="10" xfId="0" applyFill="1" applyBorder="1"/>
    <xf numFmtId="0" fontId="47" fillId="3" borderId="9" xfId="0" applyFont="1" applyFill="1" applyBorder="1"/>
    <xf numFmtId="0" fontId="0" fillId="3" borderId="14" xfId="0" applyFill="1" applyBorder="1"/>
    <xf numFmtId="0" fontId="0" fillId="3" borderId="16" xfId="0" applyFill="1" applyBorder="1"/>
    <xf numFmtId="4" fontId="7" fillId="0" borderId="0" xfId="0" applyNumberFormat="1" applyFont="1" applyAlignment="1">
      <alignment vertical="center"/>
    </xf>
    <xf numFmtId="0" fontId="52" fillId="0" borderId="0" xfId="0" applyFont="1" applyAlignment="1">
      <alignment vertical="center"/>
    </xf>
    <xf numFmtId="0" fontId="53" fillId="0" borderId="0" xfId="0" applyFont="1"/>
    <xf numFmtId="4" fontId="7" fillId="10" borderId="34" xfId="0" applyNumberFormat="1" applyFont="1" applyFill="1" applyBorder="1" applyAlignment="1">
      <alignment vertical="center"/>
    </xf>
    <xf numFmtId="4" fontId="7" fillId="10" borderId="35" xfId="0" applyNumberFormat="1" applyFont="1" applyFill="1" applyBorder="1" applyAlignment="1">
      <alignment vertical="center"/>
    </xf>
    <xf numFmtId="0" fontId="7" fillId="0" borderId="0" xfId="0" quotePrefix="1" applyFont="1" applyAlignment="1">
      <alignment horizontal="center" vertical="center"/>
    </xf>
    <xf numFmtId="49" fontId="7" fillId="4" borderId="0" xfId="0" applyNumberFormat="1" applyFont="1" applyFill="1" applyAlignment="1">
      <alignment vertical="center"/>
    </xf>
    <xf numFmtId="0" fontId="1" fillId="0" borderId="0" xfId="0" applyFont="1" applyFill="1" applyBorder="1" applyAlignment="1"/>
    <xf numFmtId="0" fontId="46" fillId="14" borderId="0" xfId="0" applyFont="1" applyFill="1" applyAlignment="1">
      <alignment horizontal="center" vertical="center"/>
    </xf>
    <xf numFmtId="0" fontId="7" fillId="14" borderId="0" xfId="0" applyFont="1" applyFill="1" applyAlignment="1">
      <alignment horizontal="center" vertical="center"/>
    </xf>
    <xf numFmtId="0" fontId="13" fillId="3" borderId="26" xfId="0" applyFont="1" applyFill="1" applyBorder="1" applyAlignment="1" applyProtection="1">
      <alignment horizontal="left" vertical="top" wrapText="1"/>
      <protection locked="0"/>
    </xf>
    <xf numFmtId="0" fontId="13" fillId="3" borderId="5" xfId="0" applyFont="1" applyFill="1" applyBorder="1" applyAlignment="1" applyProtection="1">
      <alignment horizontal="left" vertical="top" wrapText="1"/>
      <protection locked="0"/>
    </xf>
    <xf numFmtId="0" fontId="13" fillId="3" borderId="27" xfId="0" applyFont="1" applyFill="1" applyBorder="1" applyAlignment="1" applyProtection="1">
      <alignment horizontal="left" vertical="top" wrapText="1"/>
      <protection locked="0"/>
    </xf>
    <xf numFmtId="0" fontId="13" fillId="3" borderId="28" xfId="0" applyFont="1" applyFill="1" applyBorder="1" applyAlignment="1" applyProtection="1">
      <alignment horizontal="left" vertical="top" wrapText="1"/>
      <protection locked="0"/>
    </xf>
    <xf numFmtId="0" fontId="13" fillId="3" borderId="0" xfId="0" applyFont="1" applyFill="1" applyBorder="1" applyAlignment="1" applyProtection="1">
      <alignment horizontal="left" vertical="top" wrapText="1"/>
      <protection locked="0"/>
    </xf>
    <xf numFmtId="0" fontId="13" fillId="3" borderId="29" xfId="0" applyFont="1" applyFill="1" applyBorder="1" applyAlignment="1" applyProtection="1">
      <alignment horizontal="left" vertical="top" wrapText="1"/>
      <protection locked="0"/>
    </xf>
    <xf numFmtId="0" fontId="13" fillId="3" borderId="30" xfId="0" applyFont="1" applyFill="1" applyBorder="1" applyAlignment="1" applyProtection="1">
      <alignment horizontal="left" vertical="top" wrapText="1"/>
      <protection locked="0"/>
    </xf>
    <xf numFmtId="0" fontId="13" fillId="3" borderId="4" xfId="0" applyFont="1" applyFill="1" applyBorder="1" applyAlignment="1" applyProtection="1">
      <alignment horizontal="left" vertical="top" wrapText="1"/>
      <protection locked="0"/>
    </xf>
    <xf numFmtId="0" fontId="13" fillId="3" borderId="31" xfId="0" applyFont="1" applyFill="1" applyBorder="1" applyAlignment="1" applyProtection="1">
      <alignment horizontal="left" vertical="top" wrapText="1"/>
      <protection locked="0"/>
    </xf>
    <xf numFmtId="0" fontId="29" fillId="0" borderId="0" xfId="0" applyFont="1" applyBorder="1" applyAlignment="1">
      <alignment horizontal="left" vertical="center"/>
    </xf>
    <xf numFmtId="0" fontId="7" fillId="0" borderId="0" xfId="0" applyFont="1" applyBorder="1" applyAlignment="1">
      <alignment horizontal="center" vertical="center"/>
    </xf>
    <xf numFmtId="0" fontId="7" fillId="2" borderId="0" xfId="0" applyFont="1" applyFill="1" applyBorder="1" applyAlignment="1" applyProtection="1">
      <alignment horizontal="left" vertical="center"/>
      <protection locked="0"/>
    </xf>
    <xf numFmtId="0" fontId="16" fillId="0" borderId="0" xfId="0" applyFont="1" applyBorder="1" applyAlignment="1">
      <alignment horizontal="center" vertical="center" wrapText="1"/>
    </xf>
    <xf numFmtId="0" fontId="27" fillId="0" borderId="9" xfId="0" applyFont="1" applyBorder="1" applyAlignment="1">
      <alignment horizontal="center" vertical="center"/>
    </xf>
    <xf numFmtId="0" fontId="7" fillId="5" borderId="17" xfId="0" applyFont="1" applyFill="1" applyBorder="1" applyAlignment="1">
      <alignment horizontal="center" vertical="center"/>
    </xf>
    <xf numFmtId="0" fontId="7" fillId="5" borderId="8" xfId="0" applyFont="1" applyFill="1" applyBorder="1" applyAlignment="1">
      <alignment horizontal="center" vertical="center"/>
    </xf>
    <xf numFmtId="4" fontId="7" fillId="5" borderId="11" xfId="0" applyNumberFormat="1" applyFont="1" applyFill="1" applyBorder="1" applyAlignment="1">
      <alignment vertical="center"/>
    </xf>
    <xf numFmtId="4" fontId="7" fillId="5" borderId="13" xfId="0" applyNumberFormat="1" applyFont="1" applyFill="1" applyBorder="1" applyAlignment="1">
      <alignment vertical="center"/>
    </xf>
    <xf numFmtId="0" fontId="7" fillId="5" borderId="18" xfId="0" applyFont="1" applyFill="1" applyBorder="1" applyAlignment="1">
      <alignment horizontal="center" vertical="center"/>
    </xf>
    <xf numFmtId="0" fontId="7" fillId="5" borderId="10" xfId="0" applyFont="1" applyFill="1" applyBorder="1" applyAlignment="1">
      <alignment horizontal="center" vertical="center"/>
    </xf>
    <xf numFmtId="0" fontId="7" fillId="0" borderId="0" xfId="0" applyFont="1" applyBorder="1" applyAlignment="1">
      <alignment horizontal="left" vertical="center" wrapText="1"/>
    </xf>
    <xf numFmtId="0" fontId="35" fillId="14" borderId="0" xfId="0" applyFont="1" applyFill="1" applyAlignment="1">
      <alignment horizontal="center" vertical="center" wrapText="1"/>
    </xf>
    <xf numFmtId="0" fontId="7" fillId="14" borderId="0" xfId="0" applyFont="1" applyFill="1" applyAlignment="1">
      <alignment horizontal="center" vertical="center" wrapText="1"/>
    </xf>
    <xf numFmtId="4" fontId="7" fillId="2" borderId="0" xfId="0" applyNumberFormat="1" applyFont="1" applyFill="1" applyBorder="1" applyAlignment="1" applyProtection="1">
      <alignment horizontal="center" vertical="center"/>
      <protection locked="0"/>
    </xf>
    <xf numFmtId="0" fontId="7" fillId="7" borderId="0" xfId="0" applyFont="1" applyFill="1" applyBorder="1" applyAlignment="1">
      <alignment horizontal="center" vertical="center"/>
    </xf>
    <xf numFmtId="4" fontId="6" fillId="3" borderId="0" xfId="0" applyNumberFormat="1" applyFont="1" applyFill="1" applyBorder="1" applyAlignment="1" applyProtection="1">
      <alignment vertical="center"/>
      <protection locked="0"/>
    </xf>
    <xf numFmtId="0" fontId="6" fillId="0" borderId="0" xfId="0" applyFont="1" applyBorder="1" applyAlignment="1">
      <alignment horizontal="left" vertical="center"/>
    </xf>
    <xf numFmtId="0" fontId="21" fillId="0" borderId="0" xfId="0" applyFont="1" applyBorder="1" applyAlignment="1">
      <alignment horizontal="center" vertical="center" wrapText="1"/>
    </xf>
    <xf numFmtId="0" fontId="7" fillId="3" borderId="0" xfId="0" applyFont="1" applyFill="1" applyBorder="1" applyAlignment="1" applyProtection="1">
      <alignment horizontal="left" vertical="center"/>
      <protection locked="0"/>
    </xf>
    <xf numFmtId="0" fontId="24" fillId="0" borderId="0" xfId="0" applyFont="1" applyFill="1" applyAlignment="1">
      <alignment horizontal="center" vertical="center" wrapText="1"/>
    </xf>
    <xf numFmtId="0" fontId="24" fillId="0" borderId="0" xfId="0" applyFont="1" applyFill="1" applyAlignment="1">
      <alignment horizontal="center" vertical="center"/>
    </xf>
    <xf numFmtId="0" fontId="41" fillId="0" borderId="0" xfId="0" applyFont="1" applyBorder="1" applyAlignment="1">
      <alignment horizontal="center" vertical="center" wrapText="1"/>
    </xf>
    <xf numFmtId="0" fontId="36" fillId="0" borderId="0" xfId="0" applyFont="1" applyAlignment="1">
      <alignment horizontal="center" vertical="center" wrapText="1"/>
    </xf>
    <xf numFmtId="0" fontId="7" fillId="3" borderId="20" xfId="0" applyFont="1" applyFill="1" applyBorder="1" applyAlignment="1" applyProtection="1">
      <alignment horizontal="left" vertical="center"/>
      <protection locked="0"/>
    </xf>
    <xf numFmtId="0" fontId="7" fillId="3" borderId="21" xfId="0" applyFont="1" applyFill="1" applyBorder="1" applyAlignment="1" applyProtection="1">
      <alignment horizontal="left" vertical="center"/>
      <protection locked="0"/>
    </xf>
    <xf numFmtId="0" fontId="7" fillId="3" borderId="22" xfId="0" applyFont="1" applyFill="1" applyBorder="1" applyAlignment="1" applyProtection="1">
      <alignment horizontal="left" vertical="center"/>
      <protection locked="0"/>
    </xf>
    <xf numFmtId="9" fontId="23" fillId="0" borderId="0" xfId="2" applyFont="1" applyAlignment="1">
      <alignment horizontal="left" vertical="center"/>
    </xf>
    <xf numFmtId="0" fontId="21" fillId="0" borderId="0" xfId="0" applyFont="1" applyBorder="1" applyAlignment="1">
      <alignment horizontal="center" vertical="center"/>
    </xf>
    <xf numFmtId="0" fontId="7" fillId="2" borderId="0" xfId="0" applyFont="1" applyFill="1" applyAlignment="1" applyProtection="1">
      <alignment horizontal="left" vertical="center"/>
      <protection locked="0"/>
    </xf>
    <xf numFmtId="0" fontId="33" fillId="0" borderId="0" xfId="0" applyFont="1" applyAlignment="1">
      <alignment horizontal="center" vertical="center" wrapText="1"/>
    </xf>
    <xf numFmtId="0" fontId="33" fillId="0" borderId="0" xfId="0" applyFont="1" applyAlignment="1">
      <alignment horizontal="center" vertical="center"/>
    </xf>
    <xf numFmtId="0" fontId="19" fillId="8" borderId="0" xfId="0" applyNumberFormat="1" applyFont="1" applyFill="1" applyAlignment="1">
      <alignment horizontal="center" vertical="center" wrapText="1"/>
    </xf>
    <xf numFmtId="0" fontId="14" fillId="0" borderId="0" xfId="0" applyFont="1" applyAlignment="1">
      <alignment horizontal="left" vertical="top"/>
    </xf>
    <xf numFmtId="0" fontId="32" fillId="0" borderId="0" xfId="0" applyFont="1" applyAlignment="1">
      <alignment horizontal="center" vertical="center" wrapText="1"/>
    </xf>
    <xf numFmtId="0" fontId="13" fillId="2" borderId="0" xfId="0" applyFont="1" applyFill="1" applyAlignment="1" applyProtection="1">
      <alignment horizontal="left" vertical="center" wrapText="1" shrinkToFit="1"/>
      <protection locked="0"/>
    </xf>
    <xf numFmtId="0" fontId="34" fillId="0" borderId="0" xfId="0" applyFont="1" applyBorder="1" applyAlignment="1">
      <alignment horizontal="center" vertical="center"/>
    </xf>
    <xf numFmtId="0" fontId="35" fillId="0" borderId="0" xfId="0" applyFont="1" applyBorder="1" applyAlignment="1">
      <alignment horizontal="center" vertical="center"/>
    </xf>
    <xf numFmtId="0" fontId="35" fillId="0" borderId="15" xfId="0" applyFont="1" applyBorder="1" applyAlignment="1">
      <alignment horizontal="center" vertical="center"/>
    </xf>
    <xf numFmtId="0" fontId="7" fillId="0" borderId="0" xfId="0" applyFont="1" applyBorder="1" applyAlignment="1">
      <alignment horizontal="center" vertical="center" wrapText="1"/>
    </xf>
    <xf numFmtId="0" fontId="7" fillId="5" borderId="18" xfId="0" applyFont="1" applyFill="1" applyBorder="1" applyAlignment="1">
      <alignment horizontal="center" vertical="center" wrapText="1"/>
    </xf>
    <xf numFmtId="0" fontId="7" fillId="10" borderId="32" xfId="0" applyFont="1" applyFill="1" applyBorder="1" applyAlignment="1">
      <alignment horizontal="center" vertical="center" wrapText="1"/>
    </xf>
    <xf numFmtId="0" fontId="7" fillId="2" borderId="0" xfId="0" applyFont="1" applyFill="1" applyBorder="1" applyAlignment="1" applyProtection="1">
      <alignment horizontal="left"/>
    </xf>
    <xf numFmtId="0" fontId="8" fillId="0" borderId="0" xfId="0" applyFont="1" applyAlignment="1" applyProtection="1">
      <alignment horizontal="center"/>
    </xf>
    <xf numFmtId="0" fontId="7" fillId="2" borderId="0" xfId="0" applyFont="1" applyFill="1" applyAlignment="1" applyProtection="1">
      <alignment horizontal="left"/>
    </xf>
    <xf numFmtId="0" fontId="7" fillId="0" borderId="0" xfId="0" applyFont="1" applyFill="1" applyAlignment="1" applyProtection="1">
      <alignment horizontal="center"/>
      <protection locked="0"/>
    </xf>
    <xf numFmtId="0" fontId="6" fillId="2" borderId="0" xfId="0" applyFont="1" applyFill="1" applyAlignment="1" applyProtection="1">
      <alignment horizontal="center"/>
      <protection locked="0"/>
    </xf>
    <xf numFmtId="0" fontId="7" fillId="0" borderId="5" xfId="0" applyFont="1" applyBorder="1" applyAlignment="1" applyProtection="1">
      <alignment horizontal="center"/>
    </xf>
    <xf numFmtId="0" fontId="7" fillId="0" borderId="0" xfId="0" applyFont="1" applyAlignment="1">
      <alignment horizontal="center" vertical="center"/>
    </xf>
    <xf numFmtId="49" fontId="46" fillId="6" borderId="41" xfId="0" applyNumberFormat="1" applyFont="1" applyFill="1" applyBorder="1" applyAlignment="1">
      <alignment horizontal="center" vertical="center" wrapText="1"/>
    </xf>
    <xf numFmtId="49" fontId="46" fillId="6" borderId="42" xfId="0" applyNumberFormat="1" applyFont="1" applyFill="1" applyBorder="1" applyAlignment="1">
      <alignment horizontal="center" vertical="center" wrapText="1"/>
    </xf>
    <xf numFmtId="49" fontId="46" fillId="6" borderId="43" xfId="0" applyNumberFormat="1" applyFont="1" applyFill="1" applyBorder="1" applyAlignment="1">
      <alignment horizontal="center" vertical="center" wrapText="1"/>
    </xf>
    <xf numFmtId="0" fontId="46" fillId="10" borderId="41" xfId="0" applyFont="1" applyFill="1" applyBorder="1" applyAlignment="1">
      <alignment horizontal="center" vertical="center" wrapText="1"/>
    </xf>
    <xf numFmtId="0" fontId="46" fillId="10" borderId="42" xfId="0" applyFont="1" applyFill="1" applyBorder="1" applyAlignment="1">
      <alignment horizontal="center" vertical="center" wrapText="1"/>
    </xf>
    <xf numFmtId="0" fontId="46" fillId="10" borderId="43" xfId="0" applyFont="1" applyFill="1" applyBorder="1" applyAlignment="1">
      <alignment horizontal="center" vertical="center" wrapText="1"/>
    </xf>
    <xf numFmtId="0" fontId="46" fillId="5" borderId="41" xfId="0" applyFont="1" applyFill="1" applyBorder="1" applyAlignment="1">
      <alignment horizontal="center" vertical="center" wrapText="1"/>
    </xf>
    <xf numFmtId="0" fontId="46" fillId="5" borderId="42" xfId="0" applyFont="1" applyFill="1" applyBorder="1" applyAlignment="1">
      <alignment horizontal="center" vertical="center" wrapText="1"/>
    </xf>
    <xf numFmtId="0" fontId="46" fillId="5" borderId="43" xfId="0" applyFont="1" applyFill="1" applyBorder="1" applyAlignment="1">
      <alignment horizontal="center" vertical="center" wrapText="1"/>
    </xf>
    <xf numFmtId="49" fontId="46" fillId="3" borderId="0" xfId="0" applyNumberFormat="1" applyFont="1" applyFill="1" applyBorder="1" applyAlignment="1">
      <alignment horizontal="left" vertical="center" wrapText="1"/>
    </xf>
    <xf numFmtId="49" fontId="46" fillId="3" borderId="10" xfId="0" applyNumberFormat="1" applyFont="1" applyFill="1" applyBorder="1" applyAlignment="1">
      <alignment horizontal="left" vertical="center" wrapText="1"/>
    </xf>
    <xf numFmtId="49" fontId="46" fillId="3" borderId="0" xfId="0" applyNumberFormat="1" applyFont="1" applyFill="1" applyBorder="1" applyAlignment="1">
      <alignment horizontal="left" vertical="center"/>
    </xf>
    <xf numFmtId="49" fontId="46" fillId="3" borderId="10" xfId="0" applyNumberFormat="1" applyFont="1" applyFill="1" applyBorder="1" applyAlignment="1">
      <alignment horizontal="left" vertical="center"/>
    </xf>
  </cellXfs>
  <cellStyles count="3">
    <cellStyle name="Prozent" xfId="2" builtinId="5"/>
    <cellStyle name="Standard" xfId="0" builtinId="0"/>
    <cellStyle name="Standard_Sheet1" xfId="1" xr:uid="{00000000-0005-0000-0000-000002000000}"/>
  </cellStyles>
  <dxfs count="9">
    <dxf>
      <fill>
        <patternFill>
          <bgColor rgb="FFFF0000"/>
        </patternFill>
      </fill>
    </dxf>
    <dxf>
      <fill>
        <patternFill>
          <bgColor rgb="FFFF0000"/>
        </patternFill>
      </fill>
    </dxf>
    <dxf>
      <font>
        <color rgb="FFFF0000"/>
      </font>
    </dxf>
    <dxf>
      <fill>
        <patternFill>
          <bgColor rgb="FFFF0000"/>
        </patternFill>
      </fill>
    </dxf>
    <dxf>
      <fill>
        <patternFill>
          <bgColor rgb="FFFF0000"/>
        </patternFill>
      </fill>
    </dxf>
    <dxf>
      <font>
        <color rgb="FFFF0000"/>
      </font>
    </dxf>
    <dxf>
      <fill>
        <patternFill>
          <bgColor rgb="FFFF0000"/>
        </patternFill>
      </fill>
    </dxf>
    <dxf>
      <font>
        <color theme="0"/>
      </font>
      <fill>
        <patternFill patternType="solid">
          <fgColor theme="0"/>
          <bgColor theme="0"/>
        </patternFill>
      </fill>
    </dxf>
    <dxf>
      <font>
        <color rgb="FFFF0000"/>
      </font>
      <fill>
        <gradientFill degree="45">
          <stop position="0">
            <color theme="9" tint="0.59999389629810485"/>
          </stop>
          <stop position="1">
            <color theme="9"/>
          </stop>
        </gradientFill>
      </fill>
      <border>
        <left style="thin">
          <color auto="1"/>
        </left>
        <right style="thin">
          <color auto="1"/>
        </right>
        <top style="thin">
          <color auto="1"/>
        </top>
        <bottom style="thin">
          <color auto="1"/>
        </bottom>
      </border>
    </dxf>
  </dxfs>
  <tableStyles count="0" defaultTableStyle="TableStyleMedium2" defaultPivotStyle="PivotStyleLight16"/>
  <colors>
    <mruColors>
      <color rgb="FFCCFFFF"/>
      <color rgb="FF99FF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510540</xdr:colOff>
      <xdr:row>151</xdr:row>
      <xdr:rowOff>22860</xdr:rowOff>
    </xdr:from>
    <xdr:to>
      <xdr:col>22</xdr:col>
      <xdr:colOff>868680</xdr:colOff>
      <xdr:row>159</xdr:row>
      <xdr:rowOff>0</xdr:rowOff>
    </xdr:to>
    <xdr:sp macro="" textlink="">
      <xdr:nvSpPr>
        <xdr:cNvPr id="2" name="Textfeld 1">
          <a:extLst>
            <a:ext uri="{FF2B5EF4-FFF2-40B4-BE49-F238E27FC236}">
              <a16:creationId xmlns:a16="http://schemas.microsoft.com/office/drawing/2014/main" id="{00000000-0008-0000-0000-000002000000}"/>
            </a:ext>
          </a:extLst>
        </xdr:cNvPr>
        <xdr:cNvSpPr txBox="1"/>
      </xdr:nvSpPr>
      <xdr:spPr>
        <a:xfrm>
          <a:off x="4754880" y="28498800"/>
          <a:ext cx="7056120" cy="13792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400" b="1">
              <a:latin typeface="Arial" panose="020B0604020202020204" pitchFamily="34" charset="0"/>
              <a:cs typeface="Arial" panose="020B0604020202020204" pitchFamily="34" charset="0"/>
            </a:rPr>
            <a:t>Ich bestätige, dass die Kalkulation dem</a:t>
          </a:r>
          <a:r>
            <a:rPr lang="de-DE" sz="1400" b="1" baseline="0">
              <a:latin typeface="Arial" panose="020B0604020202020204" pitchFamily="34" charset="0"/>
              <a:cs typeface="Arial" panose="020B0604020202020204" pitchFamily="34" charset="0"/>
            </a:rPr>
            <a:t> geplanten Auftragsumfang </a:t>
          </a:r>
          <a:r>
            <a:rPr lang="de-DE" sz="1400" b="1">
              <a:latin typeface="Arial" panose="020B0604020202020204" pitchFamily="34" charset="0"/>
              <a:cs typeface="Arial" panose="020B0604020202020204" pitchFamily="34" charset="0"/>
            </a:rPr>
            <a:t>entspricht und vollständig ist.</a:t>
          </a:r>
        </a:p>
        <a:p>
          <a:endParaRPr lang="de-DE" sz="1100"/>
        </a:p>
        <a:p>
          <a:endParaRPr lang="de-DE" sz="1100"/>
        </a:p>
        <a:p>
          <a:endParaRPr lang="de-DE" sz="1100"/>
        </a:p>
        <a:p>
          <a:r>
            <a:rPr lang="de-DE" sz="1100"/>
            <a:t>-----------------------------------			-------------------------------------------------</a:t>
          </a:r>
        </a:p>
        <a:p>
          <a:r>
            <a:rPr lang="de-DE" sz="1100"/>
            <a:t>Datum	</a:t>
          </a:r>
          <a:r>
            <a:rPr lang="de-DE" sz="1100" baseline="0"/>
            <a:t>			Unterschrift</a:t>
          </a:r>
          <a:endParaRPr lang="de-DE" sz="1100"/>
        </a:p>
      </xdr:txBody>
    </xdr:sp>
    <xdr:clientData/>
  </xdr:twoCellAnchor>
  <xdr:twoCellAnchor editAs="oneCell">
    <xdr:from>
      <xdr:col>19</xdr:col>
      <xdr:colOff>107929</xdr:colOff>
      <xdr:row>0</xdr:row>
      <xdr:rowOff>330179</xdr:rowOff>
    </xdr:from>
    <xdr:to>
      <xdr:col>22</xdr:col>
      <xdr:colOff>607550</xdr:colOff>
      <xdr:row>0</xdr:row>
      <xdr:rowOff>1085704</xdr:rowOff>
    </xdr:to>
    <xdr:pic>
      <xdr:nvPicPr>
        <xdr:cNvPr id="4" name="Grafik 3">
          <a:extLst>
            <a:ext uri="{FF2B5EF4-FFF2-40B4-BE49-F238E27FC236}">
              <a16:creationId xmlns:a16="http://schemas.microsoft.com/office/drawing/2014/main" id="{8EC9AE87-80FC-4002-8EC9-9C66D471217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023579" y="330179"/>
          <a:ext cx="1801371" cy="7555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38100</xdr:colOff>
      <xdr:row>0</xdr:row>
      <xdr:rowOff>133350</xdr:rowOff>
    </xdr:from>
    <xdr:to>
      <xdr:col>4</xdr:col>
      <xdr:colOff>1839471</xdr:colOff>
      <xdr:row>3</xdr:row>
      <xdr:rowOff>82425</xdr:rowOff>
    </xdr:to>
    <xdr:pic>
      <xdr:nvPicPr>
        <xdr:cNvPr id="4" name="Grafik 3">
          <a:extLst>
            <a:ext uri="{FF2B5EF4-FFF2-40B4-BE49-F238E27FC236}">
              <a16:creationId xmlns:a16="http://schemas.microsoft.com/office/drawing/2014/main" id="{BA36CB48-6FBC-46A8-A344-F7A5F5A13D2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05950" y="133350"/>
          <a:ext cx="1801371" cy="755525"/>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Roland Huber" refreshedDate="42167.721107754631" createdVersion="4" refreshedVersion="4" minRefreshableVersion="3" recordCount="1138" xr:uid="{00000000-000A-0000-FFFF-FFFF00000000}">
  <cacheSource type="worksheet">
    <worksheetSource ref="B1:J1139" sheet="Suchergebnis Trefferliste AfA"/>
  </cacheSource>
  <cacheFields count="9">
    <cacheField name="Klassifikation" numFmtId="0">
      <sharedItems containsString="0" containsBlank="1" containsNumber="1" containsInteger="1" minValue="0" maxValue="999913"/>
    </cacheField>
    <cacheField name="Klassifikation2" numFmtId="0">
      <sharedItems containsBlank="1" count="824">
        <s v="Meß- und Demonstrationsgeräte der Mechanik"/>
        <s v="Geräte zur Messung der Gravitationskraft (Drehwaag"/>
        <s v="Spezielle Geräte der Mechanik, Kreiselgeräte"/>
        <s v="Luft- und Körperschallaufnehmer, Mikrofone"/>
        <s v="Schallspektrographen und Raumakustik-Meßgeräte"/>
        <s v="Akustische Meß- und Prüfgeräte mit Zubehör"/>
        <s v="Schallgeneratoren und mechanische Schwingungserreg"/>
        <s v="Ultraschall-Generatoren, -Schwinger und -Meßgeräte"/>
        <s v="Sonstige Geräte der Mechanik und Akustik (außer 00"/>
        <s v="Labormagnete"/>
        <s v="Hochstabile Magnete (mit homogenem oder speziellem"/>
        <s v="Supraleitende Labormagnete"/>
        <s v="Spezielle Magnete (Strahlführungsmagnete,Höchstfel"/>
        <s v="Magnetfeld- und -flußmeßgeräte (außer Geomagnetik"/>
        <s v="Geräte zur Messung der magnetischen Materialeigens"/>
        <s v="Stromversorgungs- und Steuergeräte für Magnete: Zu"/>
        <s v="Spezielle magnetische Meß- und Versuchseinrichtung"/>
        <s v="Strahlungsquellen (Radioisotope, Neutronenquellen)"/>
        <s v="Teilchenbeschleuniger (Physik)"/>
        <s v="Hilfs- und Ergänzungseinrichtungen fürTeilchenbesc"/>
        <s v="Kernreaktoren"/>
        <s v="Komponenten, Hilfs- und Ergänzungseinrichtungen fü"/>
        <s v="Strahlungsmeßplätze (außer 0330, 3300-3390, 4050 u"/>
        <s v="Detektoren für Strahlungsmessung, Kernspuremulsion"/>
        <s v="Blasenkammern, Nebelkammern, andere spezielleMeßei"/>
        <s v="Manipulatoren, Fernbedienung für heiße Zellen"/>
        <s v="Strahlenschutz, heiße Zellen (außer für Radiologie"/>
        <s v="Strahlenüberwachung, Monitore, Warngeräte"/>
        <s v="Behälter und Anlagen für Transport und Lagerung vo"/>
        <s v="Anlagen zur Gewinnung und Bearbeitung von Kernbren"/>
        <s v="Anlagen zur Aufbereitung und Entsorgung von Brenne"/>
        <s v="Dekontaminierungsanlagen"/>
        <s v="Sonstige Geräte der Atom- und Kernphysik (außer 02"/>
        <s v="Erdmagnetische und geoelektrische Meßgeräte"/>
        <s v="Gravimeter und Gezeitenpendel"/>
        <s v="Seismometer und Geräte für Sprengseismik"/>
        <s v="Bodenprobennehmer, Erdbohrgeräte (für Bodenproben)"/>
        <s v="Spezielle Geräte zur Erforschung von Erdoberfläche"/>
        <s v="Salinometer-, Thermometer-, kombinierte Sonden"/>
        <s v="Meerestiefenmesser, Echolote, Sonare"/>
        <s v="Strommesser, spezielle Fernmeß- und Steuergeräte f"/>
        <s v="Spezielle Fahrzeuge, Geräteträger der Meeresforsch"/>
        <s v="Ozeanographische Meßgeräte und Einrichtungen (auße"/>
        <s v="Barometer, Barographen"/>
        <s v="Hygrometer, Luftfeuchtemesser, Thermohygrographen"/>
        <s v="Niederschlagsmeßgeräte, Wasserstandsmeßgeräte"/>
        <s v="Windmeßgeräte"/>
        <s v="Sonnenscheinmesser, Gesamtstrahlungsmeßgeräte"/>
        <s v="Sichtweitemeßgeräte, Wolkenmesser"/>
        <s v="Meßgeräte für Luftelektrizität, Elektronendichte"/>
        <s v="Spezielle meteorologische Meßgeräte (Wettersonden)"/>
        <s v="Spezielle Meßgeräte zur Erforschung der höheren At"/>
        <s v="Sonstige meteorologische Geräte und Einrichtungen"/>
        <s v="Theodoliten, Markscheidegeräte"/>
        <s v="Nivellier-Instrumente"/>
        <s v="Entfernungsmeßgeräte, Tachymeter, Tellurometer"/>
        <s v="Photogrammetrische Geräte (außer Meßkammern 5450)"/>
        <s v="Spezielle Geräte zur Kartenerstellung (außer 0640,"/>
        <s v="Spezielle Geräte für astronomische Vermessung,Sate"/>
        <s v="Spezielle Einrichtungen und Aufbauten für Geodäsie"/>
        <s v="Sonstige geodätische und topographische Geräte"/>
        <s v="Teleskope (astronomische)"/>
        <s v="Mechanische und elektromechanische Hilfsgeräte für"/>
        <s v="Optische Hilfsgeräte und Zubehör für Teleskope"/>
        <s v="Elektronische Hilfsgeräte für Teleskope"/>
        <s v="Radio-Teleskope und Zubehör (außer 6000-6990)"/>
        <s v="Spezielle astronomische Geräte (Ballon-Teleskope,S"/>
        <s v="Astronomische Auswertegeräte"/>
        <s v="Sonstige astronomische Geräte"/>
        <s v="Mössbauer-Meßplätze"/>
        <s v="Neutronenspektrometer, Neutronenbeugungsanlagen"/>
        <s v="Höchstdruckpressen, Tetraederpressen"/>
        <s v="Hochenergie-Spektrometer"/>
        <s v="Geräte für Ionenimplantation und Halbleiterdotieru"/>
        <s v="Atom- und Molekularstrahl-Apparaturen"/>
        <s v="Spezialgeräte der Halbleiterprozeßtechnik"/>
        <s v="Mischer, Rührer, Kneter"/>
        <s v="Zerkleinerungsgeräte, Reib-, Schneide- undSchnitze"/>
        <s v="Mühlen"/>
        <s v="Dispergierer, Zerstäuber, Homogenisatoren"/>
        <s v="Dilutoren, Pipettiergeräte, Probennehmer"/>
        <s v="Gradientenformer und -mischer, Dosiergeräte"/>
        <s v="Schüttelgeräte, Rüttler"/>
        <s v="Sonstige Geräte zum Mischen und Zerkleinern (außer"/>
        <s v="Gasentwicklungsgeräte, Vergasungsanlagen"/>
        <s v="Reaktionsgefäße für Niederdruck, (Hydrierung, Kata"/>
        <s v="Spezielle Reaktionsapparaturen (Blitzlicht-, Laser"/>
        <s v="Chemische Dialysegeräte, Diffusionsanlagen"/>
        <s v="Adsorptionsanlagen, Wäscher, Trockner"/>
        <s v="PCR-Prozessoren (Polymerase Chain Reaktion)"/>
        <s v="Synthese-Apparaturen der Biochemie Synthese-Appara"/>
        <s v="Kristallzüchtungsapparaturen, Kristallisationsanla"/>
        <s v="Sonstige Geräte für präparative Chemie (außer 1100"/>
        <s v="Laborzentrifugen (bis 25.000/Min)"/>
        <s v="Ultrazentrifugen (über 25.000/Min)"/>
        <s v="Spezielle Zentrifugen (Verfahrenstechnik, Medizin)"/>
        <s v="Sedimentationsanalysatoren und -waagen"/>
        <s v="Sichter, Abscheider, Sedimentieranlagen (außer 123"/>
        <s v="Siebgeräte"/>
        <s v="Filtriergeräte, Filter"/>
        <s v="Flotations-, Schlämmapparate"/>
        <s v="Zentrifugenzubehör, sonstige Geräte für mechanisch"/>
        <s v="Destillier- und Fraktioniergeräte, Rektifiziergerä"/>
        <s v="Extraktionsgeräte, Verteilungsapparaturen"/>
        <s v="Eindampfgeräte, Verdampfer"/>
        <s v="Zonenschmelzgeräte"/>
        <s v="Gaschromatographen (außer GC-MS-Kopplung)"/>
        <s v="Flüssigkeits-Chromatographen (außer Ionentauscher)"/>
        <s v="Dünnschicht-, Papier-, Gel-Chromatographen"/>
        <s v="Radio-Chromatographen, Detektoren und Auswertegerä"/>
        <s v="Zubehör zur Chromatographie"/>
        <s v="Sonstige Geräte zur thermischen Trennung und zurCh"/>
        <s v="Elektrolyse-Apparate, -Zellen"/>
        <s v="Elektrophoresegeräte (analytisch und präparativ)"/>
        <s v="Elektrofokussierung, Isotachophoresegeräte"/>
        <s v="ph-Meßgeräte, Ionometer"/>
        <s v="Leitfähigkeitsmeßgeräte"/>
        <s v="Polarographen"/>
        <s v="Potentiometer, Geräte für Amperometrie, Voltametri"/>
        <s v="Sonstige Geräte der Elektrochemie (außer 1400-1470"/>
        <s v="Verbrennungsöfen für Makro- und Mikroanalyse"/>
        <s v="Geräte zur Elementaranalyse"/>
        <s v="Meßgeräte für Gase (O2, CO2)"/>
        <s v="Analysenautomaten (außer 1510, 1520 und Klinische"/>
        <s v="Meßgeräte für chemischen (COD) und biologischen (B"/>
        <s v="Luftüberwachungs- und -analysengeräte (außer Staub"/>
        <s v="Spezielle Geräte für Lebens- und Genußmittel-Analy"/>
        <s v="Meß- und Prüfgeräte für Lebensmitteltechnologie"/>
        <s v="Sonstige Analysengeräte (außer 1500-1580)"/>
        <s v="Dichtemeßgeräte"/>
        <s v="Viskosimeter, Rheometer"/>
        <s v="Penetrometer, Plastometer"/>
        <s v="Geräte zur Molekulargewichtsbestimmung"/>
        <s v="Porositäts-und Oberflächenmeßgeräte"/>
        <s v="Oberflächen-Spannungsmesser"/>
        <s v="DK-Meßgeräte"/>
        <s v="Geräte zur Messung von Stoffkonstanten (außer Fest"/>
        <s v="Massenspektrometer"/>
        <s v="Partialdruck-, Restgas-Massenspektrometer"/>
        <s v="Spezielle Massenspektrometer (Flugzeit-,Cyclotronr"/>
        <s v="NMR-Spektrometer"/>
        <s v="Festkörper-NMR-Spektrometer"/>
        <s v="NMR-Spektrometer für Imaging-Anwendung (außer 3231"/>
        <s v="Kernquadrupolresonanz-Spektrometer (NQR)"/>
        <s v="Elektronenspinresonanz-Spektrometer (EPR, ESR)"/>
        <s v="Photoelektronenspektrometer (UPS und XPS)"/>
        <s v="Spektrometer (Massen-, NMR-, außer 1700-1780)"/>
        <s v="Spektralphotometer (UV, VIS), Spektrographen (auße"/>
        <s v="Atomabsorptions-Spektrophotometer und Spezialzubeh"/>
        <s v="Emissions-Spektrometer"/>
        <s v="Nah-Infrarot-Spektralphotometer"/>
        <s v="Fourier-Transform-IR-Spektrometer"/>
        <s v="Raman-Spektrometer"/>
        <s v="Spektralfluorometer, Lumineszenz-Spektrometer (auß"/>
        <s v="Spezielle Spektrographen und Spektrometer"/>
        <s v="Optische Vielkanalspektrographen"/>
        <s v="Auswertegeräte, Zubehör und Bauelemente für optisc"/>
        <s v="Optische Spektrometer (außer 1800-1860)"/>
        <s v="Titriergeräte, -stände"/>
        <s v="Wassergehaltsmeßgeräte"/>
        <s v="Durchfluß- und Mengenmesser (außer für Blut 3010)"/>
        <s v="Staubmeßgeräte"/>
        <s v="Rauchmeß- und -überwachungsgeräte"/>
        <s v="Partikelzählgeräte und -klassiergeräte (optisch,el"/>
        <s v="Wasseraufbereitungsgeräte, Abwasser-Reinigungsanla"/>
        <s v="Pressen für Labor- und Verfahrenstechnik"/>
        <s v="Sonstige Geräte der chemischen Betriebstechnik"/>
        <s v="Drehmaschinen"/>
        <s v="Hobel- und Stoßmaschinen"/>
        <s v="Bohrmaschinen (spanend)"/>
        <s v="Fräsmaschinen"/>
        <s v="Schleifmaschinen"/>
        <s v="Trennmaschinen (Sägen, Scheren)"/>
        <s v="Spezielle spanende Werkzeugmaschinen"/>
        <s v="Hilfsgeräte und Meßeinrichtungen für Werkzeugmasch"/>
        <s v="Werkzeugmaschinen, spanend (außer 2000-2070)"/>
        <s v="Gießanlagen (Spritzguß, Strangguß)"/>
        <s v="Maschinen zur Formen- und Modellherstellung undgie"/>
        <s v="Walzmaschinen, Hammerwerke und Schmiedepressen"/>
        <s v="Pressen und Maschinen zum Biegen, Drücken, Stanzen"/>
        <s v="Maschinen und Einrichtungen für spezielle Umformve"/>
        <s v="Schweißmaschinen und Brennschneidemaschinen"/>
        <s v="Lötmaschinen, Lötbäder, Kontaktiergeräte"/>
        <s v="Chemische Sägen, Elektrolyse-Ätz-Maschinen,Funkene"/>
        <s v="Maschinen für Oberflächenbehandlung (Elektropolier"/>
        <s v="Werkzeugmaschinen, spanlos, Bearbeitungsmaschinen"/>
        <s v="Kunststoffextruder und -blasmaschinen"/>
        <s v="Kunststoffpressen und -spritzgußgeräte"/>
        <s v="Glasbearbeitungsmaschinen"/>
        <s v="Textilmaschinen"/>
        <s v="Maschinen für Holz- und Papierverarbeitung"/>
        <s v="Setzmaschinen, Klischiergeräte und reproduktionste"/>
        <s v="Druckmaschinen und Druckerei-Hilfsgeräte"/>
        <s v="Spezielle Bearbeitungsmaschinen für keramische Wer"/>
        <s v="Sonstige Bearbeitungsmaschinen für nichtmetallisch"/>
        <s v="Baustoffmaschinen"/>
        <s v="Personen- und Lastenaufzüge"/>
        <s v="Greif- und Hebewerkzeuge, Verladeeinrichtungen"/>
        <s v="Gurt- und Gliederförderanlagen"/>
        <s v="Förderanlagen (außer Gurt- und Gliederförderanlage"/>
        <s v="Räumgeräte, Bagger, Raupen, Lader"/>
        <s v="Geräte und Versuchseinrichtungen für Bergbau undLa"/>
        <s v="Spezielle Maschinen für Baustoffherstellung und-be"/>
        <s v="Abfüll-, Verpackungs-, Verschließmaschinen"/>
        <s v="Sonstige Baumaschinen und -hilfsgeräte"/>
        <s v="Schiffe, Boote"/>
        <s v="Flugzeuge"/>
        <s v="Windkanäle"/>
        <s v="Wasserkanäle, Versuchsgerinne"/>
        <s v="Hilfseinrichtungen und spezielle Meßgeräte für Win"/>
        <s v="Kavitations-Meßeinrichtungen"/>
        <s v="Navigations- und Meßgeräte für Schiffe und Flugzeu"/>
        <s v="Spezielle Geräte der Raketentechnik und Ballistik"/>
        <s v="Sonstige Luft- und Wasserfahrzeuge und Zubehör"/>
        <s v="Personen-Kraftwagen, Omnibusse, Kombiwagen"/>
        <s v="Lastkraftwagen"/>
        <s v="Spezielle Kraftfahrzeuge (Zugmaschinen, Feuerwehrf"/>
        <s v="Anhänger für Kraftfahrzeuge"/>
        <s v="Flurförderfahrzeuge"/>
        <s v="Krafträder, Fahrräder, Behinderten-Fahrzeuge"/>
        <s v="Prüfstände für Fahrzeuge und Aggregate (außerMotor"/>
        <s v="Meßgeräte für Schienenfahrzeuge und Gleise"/>
        <s v="Zubehör und Aggregate für Kraftfahrzeuge"/>
        <s v="Sonstige Straßen- und Schienenfahrzeuge, Feldbahne"/>
        <s v="Elektromotoren"/>
        <s v="Generatoren und rotierende Umformer"/>
        <s v="Transformatoren, Drosseln"/>
        <s v="Stromrichter und Leistungselektronik (Energieübert"/>
        <s v="Leistungskondensatoren, Phasenschieber"/>
        <s v="Steuer-, Schutzgeräte für elektrische Maschinen un"/>
        <s v="Netzmodelle und Modellanlagen"/>
        <s v="Spezielle Geräte der elektrischen Energieübertragu"/>
        <s v="Spezielle Geräte für Hochspannungs- undHochstromla"/>
        <s v="Sonstige Geräte der Elektrischen Energietechnik"/>
        <s v="Spezielle Leitungen und Kabel der Nachrichtentechn"/>
        <s v="Reflexions- und Anpassungsmeßgeräte, Laufzeit-Meßg"/>
        <s v="Impedanz- und Dämpfungsmeßgeräte, Frequenzgangmeßg"/>
        <s v="Modulatoren, Frequenzhub- und -modulationsmeßgerät"/>
        <s v="Spezielle Meßgeräte für Fernschreib- und Datentech"/>
        <s v="Spezielle Meßgeräte der Fernsprech-, Funk- undTons"/>
        <s v="Spezielle Meßgeräte der Fernsehtechnik"/>
        <s v="Störschutzgeräte und -anlagen, Faraday-Käfige"/>
        <s v="Spezielle Meß- und Prüfgeräte für Halbleiter und R"/>
        <s v="Sonstige nachrichtentechnische Geräte (außer 2700-"/>
        <s v="Verbrennungsmotoren"/>
        <s v="Dampfmaschinen und -turbinen"/>
        <s v="Preßluft- und Hydromotoren"/>
        <s v="Wasserturbinen und Hilfseinrichtungen"/>
        <s v="Gasturbinen, Strahltriebwerke, Raketentriebwerke"/>
        <s v="Getriebe und spezielle Maschinenteile"/>
        <s v="Motoren- und Getriebeprüfstände, Verdichterprüfstä"/>
        <s v="Dampferzeuger-, Kesselanlagen für Turbinen undDamp"/>
        <s v="Entgiftungs- und Entstaubungsanlagen"/>
        <s v="Sonstige Motoren und Kraftmaschinen"/>
        <s v="Statische und quasistatische Prüfmaschinen und -an"/>
        <s v="Dynamische Prüfmaschinen und -anlagen, Pulser"/>
        <s v="Schlagprüfmaschinen, Vibrations- undBeschleunigung"/>
        <s v="Härteprüfmaschinen, Reibungs- und Verschleiß-Prüfm"/>
        <s v="Spezielle Baustoff- und Bodenprüfgeräte, Schergerä"/>
        <s v="Spezielle Prüfmaschinen für Holz und Papier"/>
        <s v="Spezielle Prüfmaschinen für Textilien"/>
        <s v="Spezielle Prüfmaschinen für Kunststoffe, Gummi, Le"/>
        <s v="Prüfkammern (Klima, Vakuum, Vibration) undKorrosio"/>
        <s v="Sonstige Werkstoff-Prüfmaschinen und Zubehör (auße"/>
        <s v="Blutdruckmeßgeräte und Sphygmographen"/>
        <s v="Blutdurchflußmeßgeräte"/>
        <s v="Pulsfrequenz- und Herzleistungs-Meßgeräte"/>
        <s v="Herzsteuer- und -überwachungsgeräte"/>
        <s v="Ergometer"/>
        <s v="Lungenfunktionsmeßgeräte"/>
        <s v="Atemgas- und Blutgas-Analysatoren"/>
        <s v="Intensivpflege- und Patientenüberwachungssysteme"/>
        <s v="Sonstige Kreislauf-Meß- und -Überwachungsgeräte"/>
        <s v="Immunochemische Bestimmungsgeräte (außerImmunelekt"/>
        <s v="Serumanalysengeräte für Elektrolyt- undSubstrat-Ko"/>
        <s v="Mehrkanal-Analysenautomaten für Klinische Chemie"/>
        <s v="Blutanalyse- und -differenziergeräte"/>
        <s v="Blutkonservierungs- und -aufbereitungsgeräte"/>
        <s v="DNA-Sequenzer"/>
        <s v="Biomolekular-Interaktionssysteme"/>
        <s v="Fluoreszenz-Korrelations-Spektrometer (FCS)"/>
        <s v="DNA-Array-Systeme"/>
        <s v="Peptid-, Protein-Sequenzer"/>
        <s v="Sonstige Geräte der Klinischen Chemie undMolekular"/>
        <s v="Röntgendagnostikgeräte (außer Angiographie 3210 un"/>
        <s v="Angiographie-Röntgenanlagen"/>
        <s v="Hilfseinrichtungen und medizinisches Röntgenzubehö"/>
        <s v="Computertomographen"/>
        <s v="Tomographie- und Schichtgeräte (Röntgen- und MR-)"/>
        <s v="Therapiesimulatoren, Dosisprogrammiergeräte"/>
        <s v="Beschleuniger (Medizin)"/>
        <s v="Strahler und Bestrahlungsgeräte für Medizin/Biolog"/>
        <s v="Aufnahme- und Archivierungsgeräte für medizinische"/>
        <s v="Strahlenschutzeinrichtungen für Röntgen- undBeschl"/>
        <s v="Sonstige Geräte der Radiologie und Zubehör"/>
        <s v="Radionuklid-Meßplätze (Medizin, Biologie)"/>
        <s v="Szintigraphie-Scanner"/>
        <s v="Gammakameras (Nuklearmedizin)"/>
        <s v="Szintillationskameras, Positronen-Emissionstomogra"/>
        <s v="Ganzkörper-Monitore und andere spezielle Monitore"/>
        <s v="Flüssigkeits-Szintillationszähler (Probenwechsler)"/>
        <s v="Gammaprobenwechsler für flüssige Proben undRadio-I"/>
        <s v="Probenaufbereitungs-, Veraschungsgeräte für Beta-,"/>
        <s v="Sonstige Geräte der Nuklearmedizin und Zubehör (au"/>
        <s v="Nervenreizgeräte"/>
        <s v="Elektromyographen, Nystagmographen"/>
        <s v="Elektrokardiographen"/>
        <s v="Elektroenzephalographen"/>
        <s v="Elektrophysiologische Meßsysteme (außer 3000-3090"/>
        <s v="Magnet-Enzephalographie-Systeme"/>
        <s v="Kymographen, Plethysmographen, Muskelkraft-Messung"/>
        <s v="Telemetriegeräte (Medizin/Biologie), spezielle Sen"/>
        <s v="Zellzähl- und Klassiergeräte (außer Blutanalyse)"/>
        <s v="Brutschränke, Lichtthermostaten, Gewebekulturgerät"/>
        <s v="Bakterien-Zuchtgeräte, Fermenter"/>
        <s v="Bakterien- und Zell-Aufschlußgeräte (außer 1040)"/>
        <s v="Gewebeeinbettungsgeräte, Fixier- und Färbegeräte"/>
        <s v="Warburg-Apparaturen, Zellstoffwechsel-Analysengerä"/>
        <s v="Sonstige Geräte für Gewebe- und Zelluntersuchung"/>
        <s v="Dermatologische Geräte&lt;TD"/>
        <s v="Gynäkologische Geräte (außer Röntgen 3200 und 3900"/>
        <s v="Geräte für Hals-Nasen-Ohrenheilkunde"/>
        <s v="Spezielle Geräte der Kinderheilkunde"/>
        <s v="Ophthalmologische Geräte"/>
        <s v="Orthopädische Geräte für Untersuchung und Rehabili"/>
        <s v="Psychologische Test- und Untersuchungsgeräte"/>
        <s v="Urologische Geräte (außer Röntgen 3200)"/>
        <s v="Zahnmedizinische Geräte"/>
        <s v="Sonstige Geräte für fachärztlichen Gebrauch"/>
        <s v="Narkose- und Beatmungsgeräte"/>
        <s v="Blutpumpen, Herz-Lungen-Maschinen"/>
        <s v="Infusionsgeräte, Katheter"/>
        <s v="Operationsmöbel"/>
        <s v="Medizin-Laser und elektrochirurgische Geräte"/>
        <s v="Kryochirurgische Geräte"/>
        <s v="Operationsinstrumentarien (außer 3740 und 3750)"/>
        <s v="Spezielle Ausstattung von Operationsräumen, keimfr"/>
        <s v="Sonstige spezielle Geräte der Chirurgie"/>
        <s v="Spezielle Untersuchungsgeräte für die Veterinärmed"/>
        <s v="Operationsgeräte für Veterinärmedizin"/>
        <s v="Lerngeräte, Testgeräte, Konditionierungskammern"/>
        <s v="Motilitäts-Testgeräte"/>
        <s v="Stereotaktische Instrumente"/>
        <s v="Spezielle Einrichtungen für Versuchstierhaltung"/>
        <s v="Sonstige veterinärmedizinische und zoologische Ger"/>
        <s v="Ultraschall-Diagnostikgeräte"/>
        <s v="Thermographische Diagnostikgeräte, Thermometer"/>
        <s v="Endoskope (Medizin)"/>
        <s v="Medizinische Dialysegeräte"/>
        <s v="Ultraschall-, Wärme-, und Hochfrequenz-Therapieger"/>
        <s v="Physikalische Therapiegeräte und medizinische Bäde"/>
        <s v="Druckkammern für Medizin, Taucher, spezielleflugme"/>
        <s v="Geräte zur Konservierung und Lagerung von Transpla"/>
        <s v="Röntgengeneratoren (Strukturforschung, Werkstoffpr"/>
        <s v="Röntgendiffraktometer"/>
        <s v="Pulverdiffraktometer (mit Zählrohr-Goniometer)"/>
        <s v="Röntgenkameras für Feinstruktur und Topographie"/>
        <s v="Röntgenfluoreszenz-Spektrometer"/>
        <s v="Röntgenmikrosonden"/>
        <s v="Meßelektronik und Zubehör für Röntgengeräte"/>
        <s v="Röntgenanalysengeräte"/>
        <s v="Spezielle Röntgengeräte für Material-Analyse,Struk"/>
        <s v="Auswertegeräte für Röntgenstrukturanalyse (außerDe"/>
        <s v="Röntgenröhren und sonstige Röntgengeräte"/>
        <s v="Elastizitäts-, Spannungs- und Dämpfungsmeßgeräte"/>
        <s v="Geräte zur Schallemissionsanalyse"/>
        <s v="Ultraschall-Materialprüfgeräte"/>
        <s v="Schichtdickenmeßgeräte (außer Ellipsometer 5360,Va"/>
        <s v="Fehlerprüfgeräte (Rißprüfung), elektrische odermag"/>
        <s v="Oberflächen-Prüfgeräte (Profil,Rauhtiefe)"/>
        <s v="Metallsuchgeräte"/>
        <s v="Prüfgeräte für sicherheitstechnische Stoff- undGer"/>
        <s v="Spezielle Geräte der Mikrosystemtechnik"/>
        <s v="Landwirtschaftliche Maschinen (Feldarbeit)"/>
        <s v="Geräte zur Schädlingsbekämpfung"/>
        <s v="Geräte zur Bearbeitung von landwirtschaftlichenFel"/>
        <s v="Maschinen zur Bearbeitung von Futtermitteln"/>
        <s v="Spezielle Einrichtungen für landwirtschaftlicheTie"/>
        <s v="Spezielle Geräte für Verarbeitung von Lebensmittel"/>
        <s v="Spezielle Geräte für Milchwirtschaft undGetränkeve"/>
        <s v="Spezielle forstwirtschaftliche Meß- und Prüfgeräte"/>
        <s v="Motorsägen, Schälmaschinen und andere forstwirtsch"/>
        <s v="Sonstige Geräte für Landwirtschafts- und Forstwiss"/>
        <s v="Pflanzenwuchskammern und -schränke, Klimaversuchsa"/>
        <s v="Gaswechselmeßkammern"/>
        <s v="Lysimeter"/>
        <s v="Bodenfeuchte-, Bodendichtemeßgeräte"/>
        <s v="Bodenuntersuchungsgeräte (Biologie) und hydrobiolo"/>
        <s v="Sammelgeräte, Fanggeräte (außer 4440)"/>
        <s v="Anthropologische Untersuchungsgeräte"/>
        <s v="Tiere"/>
        <s v="Sonstige Geräte der Biologie (außer 3000-3990, 440"/>
        <s v="Mikrotome, Ultramikrotome"/>
        <s v="Trimmgeräte und andere Zubehörgeräte für Ultramikr"/>
        <s v="Kristall-Sägemaschinen"/>
        <s v="Schleif- und Poliermaschinen (für Labors)"/>
        <s v="Mikromanipulatoren, Elektrodenziehgeräte, Mikrosch"/>
        <s v="Handschuhkästen, Schutzgasanlagen"/>
        <s v="Reine Werkbänke, Laminar-Flow-Bänke"/>
        <s v="Sonstige Geräte für Probenbearbeitung, Laborgeräte"/>
        <s v="Labormikroskope"/>
        <s v="Photomikroskope"/>
        <s v="Stereoskopische Mikroskope und Lupen"/>
        <s v="Werkstatt- und Meßmikroskope"/>
        <s v="Spezielle Mikroskope (außer 5000-5030)"/>
        <s v="Mikroskopphotometer"/>
        <s v="Mikroskopbeleuchtung"/>
        <s v="Mechanisches Mikroskop-Zubehör und Hilfsgeräte"/>
        <s v="Optisches Mikroskopzubehör"/>
        <s v="Laser-Scanning-Mikroskope"/>
        <s v="Raster-Tunnel-, Rasterkraft-Mikroskope"/>
        <s v="Akustische Mikroskope"/>
        <s v="Elektronenmikroskope (Transmission)"/>
        <s v="Hochspannungs-Elektronenmikroskope"/>
        <s v="Rasterelektronenmikroskope (REM)"/>
        <s v="Sonstige spezielle Elektronenmikroskope"/>
        <s v="Hilfsgeräte und Zubehör für Elektronenmikroskope"/>
        <s v="Elektronenbeugungs-Apparaturen, LEED-, RHEED-,SHEE"/>
        <s v="Elektronenoptische Bildwandlergeräte und Bildverst"/>
        <s v="Elektronen- und Ionenstrahl-Quellen"/>
        <s v="Sonstige elektronenoptische Geräte (außer 4040 und"/>
        <s v="Photometer, Absorptionsphotometer (außerSpektralph"/>
        <s v="Flammenphotometer, Emissionsphotometer"/>
        <s v="Fluoreszenz-Photometer, Filterfluorometer"/>
        <s v="Densitometer, Mikrophotometer"/>
        <s v="Photonenzähler, Quantenphotometer"/>
        <s v="Helligkeits- und Beleuchtungsmeßgeräte, Belichtung"/>
        <s v="Farbmeßgeräte, Weißgradmesser"/>
        <s v="Küvetten und Zubehör für Photometer und Spektralph"/>
        <s v="Sonstige Photometer (außer 1800-1890 und 5200-5270"/>
        <s v="Interferometer, Vielstrahl-Interferometer, Etalons"/>
        <s v="Interferenzapparaturen, Zweistrahl-Interferometer"/>
        <s v="Polarimeter (für feste Frequenzen) und Polarisatio"/>
        <s v="Spektralpolarimeter (CD, ORD), Dichrographen"/>
        <s v="Refraktometer"/>
        <s v="Meßgeräte für gestreutes und reflektiertes Licht,"/>
        <s v="Spannungsoptische Geräte, Schlierenapparaturen"/>
        <s v="Sonstige Meßgeräte für Lichtbrechung, -reflexion"/>
        <s v="Photoapparate (Kleinbildkameras bis 24 x 36 mm)"/>
        <s v="Photoapparate (Format größer als 24 x 36 mm)"/>
        <s v="Filmkameras (bis 100 Bilder/Sek)"/>
        <s v="Hochgeschwindigkeits-Kameras (ab 100 Bilder/Sek)"/>
        <s v="Reproduktionskameras, optische Spezialgeräte fürHa"/>
        <s v="Photographische Spezialkameras (Luftbild-, Registr"/>
        <s v="Mikrophotographische Einrichtungen"/>
        <s v="Photozubehör (Objektive, Stative, Filter)"/>
        <s v="Photographische Laborgeräte und Maschinen"/>
        <s v="Sonstige Photo- und Kinoapparate (außer 5400-5460)"/>
        <s v="Diaprojektoren und Episkope"/>
        <s v="Filmprojektoren und Projektionsmaschinen"/>
        <s v="Mikrofilm-Kameras, -Lese- und -Rückvergrößerungsge"/>
        <s v="Holographie-Einrichtungen (außer Interferometer 53"/>
        <s v="Physiologisch-optische Geräte (außer ophthalmologi"/>
        <s v="Ablesefernrohre, Kollimatoren, Periskope"/>
        <s v="Meß- und Prüfeinrichtungen für optische Geräte"/>
        <s v="Terrestrische Fernrohre, Ferngläser"/>
        <s v="Spektrallichtquellen"/>
        <s v="Glühlampen und Infrarotstrahler für spezielle Anwe"/>
        <s v="Gasentladungslampen für spezielle Anwendung, UV-St"/>
        <s v="Impulslampen, Blitzgeräte, Stroboskope"/>
        <s v="Monochromatoren (außer Röntgen- 4050)"/>
        <s v="Scheinwerfer und spezielle Leuchten"/>
        <s v="Lampenhäuser, Zündgeräte und Zubehör zu Lichtquell"/>
        <s v="Sonstige Lichtquellen (außer 5600-5680, 5700-5790,"/>
        <s v="Festkörper-Laser"/>
        <s v="Gas-Laser"/>
        <s v="Farbstoff-Laser"/>
        <s v="Spezielle Laser und -Stabilisierungsgeräte (Freque"/>
        <s v="Laser in der Fertigung"/>
        <s v="Spezielle Laser-Meß-Systeme"/>
        <s v="Laser-Optik (Strahlaufweitung, Modenfilter)"/>
        <s v="Lichtmodulatoren, Elektrooptik, Magnetooptik"/>
        <s v="Nichtlineare Optik (Frequenzvervielfacher)"/>
        <s v="Sonstige Laser und Zubehör (außer 5700-5780)"/>
        <s v="Photodetektoren, -zellen, -widerstände für UV/VIS"/>
        <s v="Photoelektrische Wandler, Photoelemente, Solarzell"/>
        <s v="Elektronenvervielfacher"/>
        <s v="Thermoelektrische Wandler, Thermosäulen"/>
        <s v="Spezielle Infrarot-Detektoren"/>
        <s v="Laser-Leistungsmeßgeräte"/>
        <s v="Sonstige Photodetektoren (außer 5800-5860)"/>
        <s v="Optische Bänke einschl. mechanischer Bauelemente"/>
        <s v="Spiegel, Spiegel-Optik"/>
        <s v="Prismen, Strahlenteiler und Polarisationsoptik"/>
        <s v="Optische Gitter"/>
        <s v="Blenden, Spalte"/>
        <s v="Lichtfilter"/>
        <s v="Linsen, Kondensoren"/>
        <s v="Faseroptische Bauelemente"/>
        <s v="Sonstige optische Bauelemente"/>
        <s v="Elemente und Akkumulatoren"/>
        <s v="Batterie-Ladegeräte, Batterie-Überwachungsgeräte"/>
        <s v="Gleichspannungs-Netzgeräte (außer 0160, 6060 und 6"/>
        <s v="Wechselspannungsstabilisatoren, Spannungskonstanth"/>
        <s v="Frequenz-Umformer (statisch) und Hochfrequenzgener"/>
        <s v="Transportable Stromerzeuger (mit Antriebsmotor)"/>
        <s v="Hochspannungsspeisegeräte (über 1 kV, außer 2680)"/>
        <s v="Spezielle Stromversorgungsgeräte, Versorgungmodule"/>
        <s v="Sonstige Strom- und Spannungsquellen (außer 6000-6"/>
        <s v="Verstärker und Bausteine der analogen Meßtechnik ("/>
        <s v="Selektive Verstärker, Lock-in-Verstärker"/>
        <s v="Sonstige Analog-Verstärker (z.B. parametrische Ver"/>
        <s v="Verstärker und -Module der Digitalelektronik, Impu"/>
        <s v="Zählgeräte (elektronisch), Frequenzzähler undZähls"/>
        <s v="Diskriminatoren, Einkanalanalysatoren (außerAnalog"/>
        <s v="Torschaltungen, Koinzidenzschaltungen undDigitallo"/>
        <s v="Ratemeter, Mittelwertmesser"/>
        <s v="Sonstige Verstärker und Bausteine der Nuklearelekt"/>
        <s v="Elektronenstrahl-Oszilloskope (Normalröhre)"/>
        <s v="Speicheroszilloskope"/>
        <s v="Spezielle Elektronenstrahl-Oszilloskope"/>
        <s v="Zubehör und Einschübe für Elektronenstrahl-Oszillo"/>
        <s v="Lichtstrahl-Oszillographen"/>
        <s v="Flüssigkeitsstrahl-Oszillographen"/>
        <s v="Zubehör und Vorverstärker für Lichtstrahl- undFlüs"/>
        <s v="Sonstige Oszillographen (außer 6200-6270)"/>
        <s v="Meßgeneratoren,Meßsender, Frequenznormale"/>
        <s v="Wobbelgeneratoren"/>
        <s v="Impulsgeneratoren"/>
        <s v="Funktionsgeneratoren"/>
        <s v="Spezielle Meßgeneratoren (außer 6300-6340)"/>
        <s v="Filter (elektrische), Resonatoren"/>
        <s v="Verzögerungsketten, -leitungen"/>
        <s v="Frequenzanalysatoren, Schwingungsanalysatoren"/>
        <s v="Zubehör zu Meß- und Funktionsgeneratoren"/>
        <s v="Vielfach-Meßinstrumente (Spannung, Strom, Widersta"/>
        <s v="Analog anzeigende Strom- und Spannungsmesser"/>
        <s v="Meßempfänger, Feldstärkemeßgeräte"/>
        <s v="Digital anzeigende Meßgeräte für Spannung, Strom,W"/>
        <s v="Meßgeräte für elektrische Leistung, Phasenwinkel,"/>
        <s v="Meßbrücken und Kompensatoren, Widerstandsmeßgeräte"/>
        <s v="Meßwandler, Vorwiderstände und Zubehör zu Meßinstr"/>
        <s v="Elektronische Meßwertwandler (A/D, D/A, Spannung/F"/>
        <s v="Prüfplätze für elektrische und elektronische Gerät"/>
        <s v="Sonstige elektrische und elektronische Meßgeräte"/>
        <s v="Linienschreiber, Fallbügelschreiber"/>
        <s v="Kompensations-Schreiber (XT-Schreiber), Punktdruck"/>
        <s v="XY-Schreiber"/>
        <s v="Spezielle Registriergeräte (Ereigniszähler,Störung"/>
        <s v="Wattstunden-, kWh-Zähler, Betriebsstundenzähler"/>
        <s v="Zubehör für elektrische Registriergeräte"/>
        <s v="Sonstige elektrische Registriergeräte (außer 6500-"/>
        <s v="Fernsprechanlagen, Vermittlungsanlagen"/>
        <s v="Fernschreibanlagen, Bildtelegraphiegeräte"/>
        <s v="Funkanlagen (außer Konferenz- und Saal-Sprechanlag"/>
        <s v="Sprechanlagen, Rufanlagen"/>
        <s v="Meldeanlagen (außer Feuermelder 9860), Lichtschran"/>
        <s v="Antennenanlagen"/>
        <s v="Zeitanzeige- und -registrieranlagen"/>
        <s v="Radaranlagen (außer Distanzmesser 0620 und Doppler"/>
        <s v="Rohrpostanlagen"/>
        <s v="Sonstige Fernmeldegeräte und Anlagen"/>
        <s v="Lautsprecher- und Tonübertragungsanlagen"/>
        <s v="Magnetbandgeräte für Musik und Sprache (außerDikti"/>
        <s v="Steueranlagen, Mischpulte und Schallplattengeräte"/>
        <s v="Fernseh-Kameras und vollständige Fernsehanlagen"/>
        <s v="Fernseh-Empfänger, -Monitoren, -Projektoren"/>
        <s v="Video-Recorder,-Speicher"/>
        <s v="Bildregie- und Kontroll-Einheiten, Steuergeräte"/>
        <s v="Sprachlehrsysteme, Sprachlabors"/>
        <s v="Audio-visuelle Lehrsysteme und Geräte (außer Proje"/>
        <s v="Sonstige Geräte der Audio-, Videotechnik (außer 00"/>
        <s v="Widerstände, Potentiometer"/>
        <s v="Kondensatoren (Abstimm- und Meßkondensatoren)"/>
        <s v="Induktivitäten, Transformatoren (Übertrager)"/>
        <s v="Schalter, Magnete, Relais, Sicherungen"/>
        <s v="Elektronenröhren, Mikrowellen-Generatorröhren"/>
        <s v="Halbleiter-Bausteine und integrierte Schaltungen"/>
        <s v="Mikrowellen-Bauelemente"/>
        <s v="Gehäuse, Racks"/>
        <s v="Verbindungselemente, Steckvorrichtungen, Schleifri"/>
        <s v="Sonstige elektrische und elektronische Bauelemente"/>
        <s v="Elektrische und mechanische Regelsysteme"/>
        <s v="Pneumatische und andere Regelsysteme (außer 6900)"/>
        <s v="Mechanische, pneumatische und hydraulische Zähl- u"/>
        <s v="Elektrische Steuergeräte und Anlagen"/>
        <s v="Pneumatische Steuergeräte und Versuchsanlagen"/>
        <s v="Hydraulische Steuergeräte und Versuchsanlagen"/>
        <s v="Fernmeß- und Fernwirksysteme (außer für Medizin/Bi"/>
        <s v="Bauelemente und Baugruppen für Fernmeß-, Fernwirk-"/>
        <s v="Mechanische und elektrische Meßwertanzeigegeräte"/>
        <s v="Sonstige Regelsysteme und Steuergeräte"/>
        <s v="Datenverarbeitungsanlagen, zentrale Rechenanlagen"/>
        <s v="Satellitenrechner, Datenfernstationen"/>
        <s v="Dedizierte, dezentrale Rechenanlagen, Prozeßrechne"/>
        <s v="Labor-EDV-Systeme"/>
        <s v="Vektorrechner"/>
        <s v="Spezielle Rechner für Radiologie Nuklearmedizin un"/>
        <s v="Analog-, Hybrid-Rechenanlagen"/>
        <s v="Arbeitsplatzrechner, Personalcomputer"/>
        <s v="Zentrale Baugruppen für EDV-Anlagen (außer 7100-74"/>
        <s v="Arbeitsspeicher, RAM"/>
        <s v="Festspeicher (für Mikroprogramme) ROM, PROM"/>
        <s v="Optische Speichereinheiten und Steuergeräte (EDV)"/>
        <s v="Magnetplatteneinheiten und Steuergeräte"/>
        <s v="Digital-Magnetbandgeräte und Steuergeräte"/>
        <s v="Analog-Magnetbandgeräte und Zubehör (außer 6710 un"/>
        <s v="Transientrecorder, digitale Signalspeicher"/>
        <s v="Datenträger für EDV"/>
        <s v="Sonstige Datenspeicher (außer 7100-7180)"/>
        <s v="Datensichtgeräte, Eingabetastaturen, Bildschirmter"/>
        <s v="Zifferndrucker, Blattschreiber, Matrixdrucker"/>
        <s v="Lochkartenleser, -stanzer"/>
        <s v="Lochstreifenleser, -stanzer"/>
        <s v="Zeilendrucker, Schnelldrucker"/>
        <s v="Photofilmausgabeeinheiten, COM"/>
        <s v="Hard-Copy-Geräte"/>
        <s v="Belegleser"/>
        <s v="Sonstige Ein-/Ausgabe-Einheiten"/>
        <s v="Prozeßperipherie, Datenübertragung (außer 6000-699"/>
        <s v="Standard-Interfaces (A/D- und D/A-Wandler-Baugrupp"/>
        <s v="Meßstellenumschaltgeräte, Data-Logger, Multiplexer"/>
        <s v="Meß- und Prüfautomaten, Logikprüfgeräte"/>
        <s v="Signalstruktur-Analysengeräte, Statistikgeräte (au"/>
        <s v="Umsetzer (Converter)"/>
        <s v="Bandlauf-Steuergeräte und Zeitcode-Generatoren"/>
        <s v="Graphische Datenerfassungsgeräte"/>
        <s v="Kurvenabtaster (automatisch), Kurven-Digitalisierg"/>
        <s v="Analytische Bildauswertesysteme"/>
        <s v="Graphische Ausgabeeinheiten, Plotter, rechnergeste"/>
        <s v="Interaktive graphische Bildschirmsysteme"/>
        <s v="CAD-, CAM-Systeme (computer-aided-design, -manufac"/>
        <s v="Integrierte Fertigungssysteme"/>
        <s v="Sonstige Geräte für graphische Datenverarbeitung ("/>
        <s v="Mittelwertrechner und Vielkanalanalysatoren (außer"/>
        <s v="Korrelationsrechner, Korrelationsmeßgeräte"/>
        <s v="Fourier-Analysatoren, Kurven-Analysatoren und -Syn"/>
        <s v="Kleinrechner, (Tischrechner, Taschenrechner)"/>
        <s v="Programmierhilfen, Programmiergeräte"/>
        <s v="Sonstige Rechengeräte und mathematische Instrument"/>
        <s v="Betriebssysteme"/>
        <s v="Compiler-, Interpreter-Software"/>
        <s v="Netzwerk-Software"/>
        <s v="Datenbanksysteme"/>
        <s v="Textverarbeitungssoftware"/>
        <s v="Wissenschaftliche Programme"/>
        <s v="Graphik-Programme"/>
        <s v="Anwendersoftware (außer 7700-7730)"/>
        <s v="Softwarelizenzen"/>
        <s v="Gebläse, Lüfter"/>
        <s v="Gasverdichter, Kompressoren"/>
        <s v="Pumpen für Flüssigkeiten"/>
        <s v="Hochdruckpumpen (für Gase und Flüssigkeiten) über"/>
        <s v="Dosierpumpen, Schlauchpumpen"/>
        <s v="Spezielle Pumpen (außer 3700, 3710 und 8000-8040)"/>
        <s v="Be- und Entwässerungsanlagen"/>
        <s v="Armaturen, Ventile, Schieber (außer 8170, 8180 und"/>
        <s v="Sonstige Pumpen und Kompressoren, Zubehör (außer80"/>
        <s v="Mechanische Vakuumpumpen (Vorpumpen)"/>
        <s v="Treibmittelpumpen (Dampfstrahl, Diffusion)"/>
        <s v="Sorptionspumpen, Ionenpumpen einschl. Netzgeräte"/>
        <s v="Turbomolekularpumpen"/>
        <s v="Spezielle Vakuumpumpen"/>
        <s v="Vakuumpumpstände (mit Vor- und Hochvakuumpumpen)"/>
        <s v="Vakuumventile"/>
        <s v="Vakuumbauteile, Rezipienten, Dampfsperren"/>
        <s v="Sonstige Vakuumpumpen und Zubehör (außer 8100-8180"/>
        <s v="Reaktionsgefäße für Hochdruck, Autoklaven"/>
        <s v="Druckbehälter (außer Gasflaschen)"/>
        <s v="Druckluftanlagen, Druckluftversorgung"/>
        <s v="Helium-Rückgewinnungsanlagen"/>
        <s v="Hydraulikanlagen (ohne Pressen)"/>
        <s v="Hochdruckanlagen"/>
        <s v="Hochdruckventile und Bauteile für Hochdruckanlagen"/>
        <s v="Gasflaschen und Zubehör"/>
        <s v="Sonstige Druckanlagen (außer 8200-8280)"/>
        <s v="Labor-Vakuumeinrichtung"/>
        <s v="UHV-Anlagen zur Analytik"/>
        <s v="Ultrahochvakuumanlagen"/>
        <s v="Vakuumbedampfungsanlagen und -präparieranlagen für"/>
        <s v="Gefriertrocknungsanlagen"/>
        <s v="Manometer und Vakuum-Meter (mechanisch undelektrom"/>
        <s v="Vakuummeter für Hochvakuum, UHV, thermische Vakuum"/>
        <s v="Lecksucher"/>
        <s v="Schichtdickenmeßgeräte, Verdampfungs- und Steuerge"/>
        <s v="Sonstige Vakuumgeräte und -anlagen (außer 8300-838"/>
        <s v="Kammeröfen, Muffelöfen, Rohröfen"/>
        <s v="Brenner und spezielle Wärmegeräte, Zünd- undÜberwa"/>
        <s v="Spezielle Öfen (Induktions-, Lichtbogenheizung,Vak"/>
        <s v="Lufterhitzer, Luftheizgeräte (transportabel),Infra"/>
        <s v="Dampferzeuger (für Laboratorien), Dämpfanlagen"/>
        <s v="Trocknungsanlagen, Exsikkatoren"/>
        <s v="Bad- und Einhängethermostaten, Temperiergeräte"/>
        <s v="Laborheizgeräte und Brenner"/>
        <s v="Sonstige Öfen und Wärmegeräte (außer 8400-8480)"/>
        <s v="Kältemaschinen (bis -100 Grd C), Eiserzeuger,Rückk"/>
        <s v="Kühlschränke und Gefriertruhen (bis -100 Grad C)"/>
        <s v="Kryostaten, Tauchkühler (bis -100 Grad C)"/>
        <s v="Kältemaschinen und Refrigeratoren (unter -100 Grad"/>
        <s v="Tiefgefrieranlagen (flüssiger Stickstoff)"/>
        <s v="Spezielle Kryostaten (für tiefste Temperaturen)"/>
        <s v="Gasverflüssigungs-, Luftzerlegungsanlagen"/>
        <s v="Helium- und Wasserstoff-Verflüssigungsanlagen"/>
        <s v="Behälter für flüssige Gase"/>
        <s v="Sonstige Kälteanlagen und -geräte (außer 8500-8580"/>
        <s v="Thermometer, (Berührungsthermometer), allgemein (a"/>
        <s v="Spezielle Thermometer für tiefste Temperaturen(ein"/>
        <s v="Strahlungsthermometer, Pyrometer, Thermosonden"/>
        <s v="Kalorimeter und Heizwertschreiber (außer 8650, 866"/>
        <s v="Spezielle Kalorimeter"/>
        <s v="Thermoanalysegeräte (DTA, DTG), Dilatometer"/>
        <s v="Temperaturregler"/>
        <s v="Geräte zur Messung von Schmelzpunkt, Siedepunkt,Tr"/>
        <s v="Sonstige Meßgeräte für thermische Größen (außer 86"/>
        <s v="Mechanisch abtastende Längen- und Dickenmeßgeräte,"/>
        <s v="Optische Längenmeßgeräte (außer 0620-0670 undMeßmi"/>
        <s v="Elektronische und pneumatische Längenmeßgeräte,Weg"/>
        <s v="Winkelmeßgeräte, Goniometer, Drehgeber"/>
        <s v="Dehnungsmeßgeräte und -meßbrücken"/>
        <s v="Planimeter, mechanische Integraphen"/>
        <s v="Füllstandsmeßgeräte (kapazitiv, Kernstrahlung,Ultr"/>
        <s v="Volumenmeßgeräte (außer 1900 und 1920)"/>
        <s v="Sonstige Meßgeräte für Länge, Fläche, Rauminhalt"/>
        <s v="Zeitnormale, Atomuhren"/>
        <s v="Elektronische Uhren (außer 6150 und 7370)"/>
        <s v="Mechanische Präzisionsuhren, Chronometer"/>
        <s v="Laboruhren (Kurzzeitmesser, Stoppuhren)"/>
        <s v="Schaltuhren, Zeitsteuergeräte"/>
        <s v="Geschwindigkeitsmeßgeräte (außer 0470, 0530, 1920"/>
        <s v="Drehzahlmeßgeräte, Umdrehungszähler"/>
        <s v="Sonstige Meßgeräte für Zeit, Geschwindigkeit, Dreh"/>
        <s v="Industrie- und Handelswaagen"/>
        <s v="Laborwaagen, Präzisionswaagen"/>
        <s v="Analysenwaagen (Makro- Mikro-), mechanisch undelek"/>
        <s v="Spezielle Waagen (ferngesteuert, registrierend)"/>
        <s v="Beschleunigungsmeßgeräte (außer Seismometer)"/>
        <s v="Auswuchtmaschinen, Unwuchtmeßeinrichtungen"/>
        <s v="Kraftmeßgeräte (einschl. elektronischem Anzeigeger"/>
        <s v="Meßgeräte für Drehmoment, mechanische Leistung (Me"/>
        <s v="Sonstige Meßgeräte für Masse und Kraft (außer 8900"/>
        <s v="Grundstücke (DIN 276 1.0.)"/>
        <s v="Verkehrsanlagen (DIN 276 5.7.)"/>
        <s v="Geländegestaltung, gärtnerische Anlagen, Sportanla"/>
        <s v="Gebäude (mit Wohn- und Arbeitsräumen, außer 9060)"/>
        <s v="Einzäunungen, Einfriedigungen (DIN 276 5.1.)"/>
        <s v="Baracken, Gewächshäuser, Maschinenhallen"/>
        <s v="Außenbeleuchtung"/>
        <s v="Tische, allgemein"/>
        <s v="Schreibtische"/>
        <s v="Sitzmöbel (Stühle, Bänke)"/>
        <s v="Betten und Liegemöbel (außer Krankenbetten 9300)"/>
        <s v="Schränke, Regale, Bibliothekseinrichtungen (außer"/>
        <s v="Garderobeeinrichtungen"/>
        <s v="Kleinmöbel, Aktenständer, Pulte"/>
        <s v="Bewegliche Leuchten und spezielle Beleuchtungskörp"/>
        <s v="Kunstgegenstände, Bilder, sakrale Gegenstände"/>
        <s v="Sonstiges allgemeines Mobiliar und Raumausstattung"/>
        <s v="Schreibmaschinen"/>
        <s v="Schreib- und Organisationsautomaten, Adressiermasc"/>
        <s v="Buchungsmaschinen, Registrierkassen, Frankiermasch"/>
        <s v="Diktiergeräte"/>
        <s v="Karteigeräte, Registraturen"/>
        <s v="Zeichenmaschinen und -geräte (außer rechnergesteue"/>
        <s v="Kopiergeräte, Lichtpausmaschinen (außer Druckmasch"/>
        <s v="Tresore, spezielle Kassenausrüstung"/>
        <s v="Sonstige spezielle Büroeinrichtung"/>
        <s v="Krankenbetten"/>
        <s v="Krankentransportwagen, Tragen"/>
        <s v="Transportmittel für Medikamente, Speisen, Wäsche i"/>
        <s v="Spezialstühle für Kranke"/>
        <s v="Spezialtische, Nachttische"/>
        <s v="Medikamentenschränke, Apothekeneinrichtung"/>
        <s v="Sterilisations- und Desinfektionsanlagen"/>
        <s v="Sonstige allgemeine Klinikeinrichtung"/>
        <s v="Werktische, Hobelbänke"/>
        <s v="Werkzeugschränke und -wagen, Montagekästen und -wa"/>
        <s v="Leitern, Gerüste, Gestelle, Montagevorrichtungen"/>
        <s v="Transportkarren, Hebe- und Kippvorrichtungen"/>
        <s v="Behälter, Wannen, Fässer"/>
        <s v="Labortische und -aufbauten"/>
        <s v="Absauganlagen, Laborabzüge (außer Isotopenabzüge 0"/>
        <s v="Labor-Spülmaschinen und -Reinigungsgeräte"/>
        <s v="Laborschränke, Chemikalien-Schränke"/>
        <s v="Sonstige Werkstatt- und Laborausrüstung, Werkzeuge"/>
        <s v="Koch-, Back- und Bratanlagen"/>
        <s v="Küchenmaschinen und spezielle Küchengeräte"/>
        <s v="Geschirrspül- und -trockengeräte"/>
        <s v="Ladeneinrichtungen"/>
        <s v="Büffeteinrichtungen, Getränkezubereitung, Kühlvitr"/>
        <s v="Verkaufsautomaten, Geldwechselautomaten"/>
        <s v="Servierwagen"/>
        <s v="Kühlräume und Vorratslager für Lebensmittel"/>
        <s v="Sonstige Küchen- und Kasino- Einrichtungen"/>
        <s v="Waschmaschinen und -automaten"/>
        <s v="Wäschetrockengeräte"/>
        <s v="Bügelgeräte und -maschinen"/>
        <s v="Nähmaschinen (Haushalt-Nähmaschinen)"/>
        <s v="Arbeitskleidung, Dienstkleidung, Schutzkleidung"/>
        <s v="Raumpflegegeräte (Staubsauger, Bohnermaschinen)"/>
        <s v="Warmwassererzeuger (Speicher, Durchlauferhitzer, B"/>
        <s v="Einrichtungsgegenstände für sanitäre Räume und Ger"/>
        <s v="Sonstige Geräte für Wäscherei und Reinigung"/>
        <s v="Lehrmittel, Diapositive, Lehrfilme (außer 6700-679"/>
        <s v="Demonstrationsgeräte, Modelle"/>
        <s v="Musikinstrumente und Zubehör"/>
        <m/>
        <s v="Wandtafeln, Kartenständer, Projektionswände"/>
        <s v="Expeditions- und Reiseausrüstung"/>
        <s v="Sportgeräte, Taucherausrüstungen"/>
        <s v="Konstruktions- und Lehrbaukästen"/>
        <s v="Sammlungen"/>
        <s v="Literatur und Medien ND 5J."/>
        <s v="Bücher, sonst. Medien"/>
        <s v="Schriftgut Wertbeständig"/>
        <s v="Stromversorgung und Niederspannungs-Installation"/>
        <s v="Wasserversorgung und -entsorgung (außer 1970)"/>
        <s v="Gasversorgung und Fernheizung (außer 1100 und 1920"/>
        <s v="Heizungs- und Klimaanlagen, Lüftung, Klimakammern"/>
        <s v="Schutzräume und -ausrüstung"/>
        <s v="Notbeleuchtungsanlagen (außer 6010 und 6050)"/>
        <s v="Feuerschutz- und -meldeanlagen, Blitzableiteranlag"/>
        <s v="Feuerlöschgeräte und Feuerwehrausrüstung"/>
        <s v="Geräte für Erste Hilfe und Katastrophen-Einsatz,Se"/>
        <s v="Sonstige Versorgungsanlagen und Schutzeinrichtunge"/>
        <s v="Ausrüstung allgemein (für Grundstücke und Gebäude)"/>
        <s v="Tierställe, Terrarien, Aquarien, Vogelkäfige"/>
        <s v="Gartengeräte, transportable Gewächshäuser"/>
        <s v="Garageneinrichtung, Autowaschanlagen"/>
        <s v="Tanks für Heizöl und Kraftstoffe"/>
        <s v="Müllbehälter und -anlagen, Schrottverwertungsanlag"/>
        <s v="Verpackungsgeräte (Versand-)"/>
        <s v="Fahrradständer, Fahnenmaste, Wäschepfähle"/>
        <s v="Waffen"/>
        <s v="Pauschale Bewertung Betriebs- u. GA"/>
      </sharedItems>
    </cacheField>
    <cacheField name="Bestandskonto" numFmtId="0">
      <sharedItems containsSemiMixedTypes="0" containsString="0" containsNumber="1" containsInteger="1" minValue="50" maxValue="679012"/>
    </cacheField>
    <cacheField name="Bestandskonto2" numFmtId="0">
      <sharedItems/>
    </cacheField>
    <cacheField name="Anlagenklasse" numFmtId="0">
      <sharedItems count="34">
        <s v="T00300"/>
        <s v="B00600"/>
        <s v="B00200"/>
        <s v="T00100"/>
        <s v="T79000"/>
        <s v="T79100"/>
        <s v="T00400"/>
        <s v="B89100"/>
        <s v="B00500"/>
        <s v="B00701"/>
        <s v="B00100"/>
        <s v="B00700"/>
        <s v="T00401"/>
        <s v="T00500"/>
        <s v="T00800"/>
        <s v="I00500"/>
        <s v="B89000"/>
        <s v="B09995"/>
        <s v="I09999"/>
        <s v="U00100"/>
        <s v="U00200"/>
        <s v="U00400"/>
        <s v="U00500"/>
        <s v="U00600"/>
        <s v="B00800"/>
        <s v="B00899"/>
        <s v="B00603"/>
        <s v="B00900"/>
        <s v="B00602"/>
        <s v="B09999"/>
        <s v="B00601"/>
        <s v="B00400"/>
        <s v="B00799"/>
        <s v="B00699"/>
      </sharedItems>
    </cacheField>
    <cacheField name="Anlagenklasse2" numFmtId="0">
      <sharedItems count="34">
        <s v="Wissenschaftliche Anlagen und Geräte"/>
        <s v="Sonstige Betriebs- und Geschäftsausstattung"/>
        <s v="Werkstätteneinrichtung"/>
        <s v="Anl. u. Masch. d. Energievers. u. Betriebstechnik"/>
        <s v="GWG techn. Anlagen und Maschinen"/>
        <s v="Sammelposten GWG techn. Anlagen u. Maschinen"/>
        <s v="Techn. Anl. IuK - Netze; Großrechner/Server"/>
        <s v="Sammelposten GWG Betr.- u. Geschäftsausstattung"/>
        <s v="Fahrzeuge und Transportmittel"/>
        <s v="Betriebs- und Geschäftsausstattung des Nachrichten- u. Fernmeldewesens"/>
        <s v="Lebewesen und Pflanzen"/>
        <s v="Betriebs- und Geschäftsausstattung IuK - Arbeitsplatz-PC"/>
        <s v="Techn. Anl. IuK - Nachrichten- und Fernmeldewesen"/>
        <s v="Überwachungs- und Kontrollanlagen"/>
        <s v="Sonst. technische Anlagen, Maschinen und Geräte"/>
        <s v="Erworbene Software"/>
        <s v="GWG Betriebs- und Geschaeftsausstattung"/>
        <s v="GWG Software"/>
        <s v="GWGs -- Immaterielle Vermögensgegenstände"/>
        <s v="Unbebaute Grundstücke"/>
        <s v="Bebaute Grundstücke"/>
        <s v="Betriebsgebäude"/>
        <s v="Verwaltungsgebäude"/>
        <s v="Wohngebäude"/>
        <s v="Büromöbel und Büroausstattung"/>
        <s v="Pauschale Bewertungen Büromöbel und -ausstattungen"/>
        <s v="Kunstgegenstände in der Verwaltung"/>
        <s v="Medienbestand der Bibliotheken und anderer Leistungseinrichtungen"/>
        <s v="Sanitätsausrüstung"/>
        <s v="GWGs - Betriebs- und Geschäftsausstattung"/>
        <s v="Dienstkleidung, Arbeitsschutzbekleidung"/>
        <s v="Waffen und ähnliche Geräte"/>
        <s v="Pauschale Bewertungen IuK - Geräte u. Ausstattungen"/>
        <s v="Pauschale Bewertungen Sonstige Betriebs- und eschäftsausstattung"/>
      </sharedItems>
    </cacheField>
    <cacheField name="Kostenart" numFmtId="0">
      <sharedItems containsString="0" containsBlank="1" containsNumber="1" containsInteger="1" minValue="6550" maxValue="66488231"/>
    </cacheField>
    <cacheField name="Kostenart2" numFmtId="0">
      <sharedItems containsBlank="1"/>
    </cacheField>
    <cacheField name="Nutzungsdauer" numFmtId="0">
      <sharedItems containsSemiMixedTypes="0" containsString="0" containsNumber="1" containsInteger="1" minValue="0" maxValue="6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138">
  <r>
    <n v="0"/>
    <x v="0"/>
    <n v="720"/>
    <s v="Wissenschaftl.Anlagen u.Geräte"/>
    <x v="0"/>
    <x v="0"/>
    <n v="663720"/>
    <s v="AfA:Wissenschaftl.Anl.u.Geräte"/>
    <n v="96"/>
  </r>
  <r>
    <n v="10"/>
    <x v="1"/>
    <n v="720"/>
    <s v="Wissenschaftl.Anlagen u.Geräte"/>
    <x v="0"/>
    <x v="0"/>
    <n v="663720"/>
    <s v="AfA:Wissenschaftl.Anl.u.Geräte"/>
    <n v="144"/>
  </r>
  <r>
    <n v="20"/>
    <x v="2"/>
    <n v="720"/>
    <s v="Wissenschaftl.Anlagen u.Geräte"/>
    <x v="0"/>
    <x v="0"/>
    <n v="663720"/>
    <s v="AfA:Wissenschaftl.Anl.u.Geräte"/>
    <n v="120"/>
  </r>
  <r>
    <n v="40"/>
    <x v="3"/>
    <n v="720"/>
    <s v="Wissenschaftl.Anlagen u.Geräte"/>
    <x v="0"/>
    <x v="0"/>
    <n v="663720"/>
    <s v="AfA:Wissenschaftl.Anl.u.Geräte"/>
    <n v="96"/>
  </r>
  <r>
    <n v="40"/>
    <x v="3"/>
    <n v="890"/>
    <s v="Geringw. Vermögensg.d. BGA"/>
    <x v="1"/>
    <x v="1"/>
    <n v="664890"/>
    <s v="AfA:GWG Vermögensgegenst.d.BGA"/>
    <n v="1"/>
  </r>
  <r>
    <n v="40"/>
    <x v="3"/>
    <n v="7301"/>
    <s v="EDV-Anlagen"/>
    <x v="0"/>
    <x v="0"/>
    <n v="663730"/>
    <s v="AfA:EDV-Anl./Medien-u.Tontechn"/>
    <n v="96"/>
  </r>
  <r>
    <n v="40"/>
    <x v="3"/>
    <n v="7302"/>
    <s v="Medientechnik"/>
    <x v="0"/>
    <x v="0"/>
    <n v="6637302"/>
    <s v="AfA: Medientechnik"/>
    <n v="96"/>
  </r>
  <r>
    <n v="50"/>
    <x v="4"/>
    <n v="720"/>
    <s v="Wissenschaftl.Anlagen u.Geräte"/>
    <x v="0"/>
    <x v="0"/>
    <n v="663720"/>
    <s v="AfA:Wissenschaftl.Anl.u.Geräte"/>
    <n v="96"/>
  </r>
  <r>
    <n v="60"/>
    <x v="5"/>
    <n v="720"/>
    <s v="Wissenschaftl.Anlagen u.Geräte"/>
    <x v="0"/>
    <x v="0"/>
    <n v="663720"/>
    <s v="AfA:Wissenschaftl.Anl.u.Geräte"/>
    <n v="96"/>
  </r>
  <r>
    <n v="60"/>
    <x v="5"/>
    <n v="7303"/>
    <s v="Tontechnik"/>
    <x v="0"/>
    <x v="0"/>
    <n v="6637303"/>
    <s v="AfA: Tontechnik"/>
    <n v="120"/>
  </r>
  <r>
    <n v="70"/>
    <x v="6"/>
    <n v="720"/>
    <s v="Wissenschaftl.Anlagen u.Geräte"/>
    <x v="0"/>
    <x v="0"/>
    <n v="663720"/>
    <s v="AfA:Wissenschaftl.Anl.u.Geräte"/>
    <n v="96"/>
  </r>
  <r>
    <n v="80"/>
    <x v="7"/>
    <n v="720"/>
    <s v="Wissenschaftl.Anlagen u.Geräte"/>
    <x v="0"/>
    <x v="0"/>
    <n v="663720"/>
    <s v="AfA:Wissenschaftl.Anl.u.Geräte"/>
    <n v="120"/>
  </r>
  <r>
    <n v="90"/>
    <x v="8"/>
    <n v="720"/>
    <s v="Wissenschaftl.Anlagen u.Geräte"/>
    <x v="0"/>
    <x v="0"/>
    <n v="663720"/>
    <s v="AfA:Wissenschaftl.Anl.u.Geräte"/>
    <n v="96"/>
  </r>
  <r>
    <n v="90"/>
    <x v="8"/>
    <n v="7303"/>
    <s v="Tontechnik"/>
    <x v="0"/>
    <x v="0"/>
    <n v="6637303"/>
    <s v="AfA: Tontechnik"/>
    <n v="120"/>
  </r>
  <r>
    <n v="100"/>
    <x v="9"/>
    <n v="720"/>
    <s v="Wissenschaftl.Anlagen u.Geräte"/>
    <x v="0"/>
    <x v="0"/>
    <n v="663720"/>
    <s v="AfA:Wissenschaftl.Anl.u.Geräte"/>
    <n v="144"/>
  </r>
  <r>
    <n v="110"/>
    <x v="10"/>
    <n v="720"/>
    <s v="Wissenschaftl.Anlagen u.Geräte"/>
    <x v="0"/>
    <x v="0"/>
    <n v="663720"/>
    <s v="AfA:Wissenschaftl.Anl.u.Geräte"/>
    <n v="144"/>
  </r>
  <r>
    <n v="120"/>
    <x v="11"/>
    <n v="720"/>
    <s v="Wissenschaftl.Anlagen u.Geräte"/>
    <x v="0"/>
    <x v="0"/>
    <n v="663720"/>
    <s v="AfA:Wissenschaftl.Anl.u.Geräte"/>
    <n v="144"/>
  </r>
  <r>
    <n v="130"/>
    <x v="12"/>
    <n v="720"/>
    <s v="Wissenschaftl.Anlagen u.Geräte"/>
    <x v="0"/>
    <x v="0"/>
    <n v="663720"/>
    <s v="AfA:Wissenschaftl.Anl.u.Geräte"/>
    <n v="144"/>
  </r>
  <r>
    <n v="140"/>
    <x v="13"/>
    <n v="720"/>
    <s v="Wissenschaftl.Anlagen u.Geräte"/>
    <x v="0"/>
    <x v="0"/>
    <n v="663720"/>
    <s v="AfA:Wissenschaftl.Anl.u.Geräte"/>
    <n v="96"/>
  </r>
  <r>
    <n v="150"/>
    <x v="14"/>
    <n v="720"/>
    <s v="Wissenschaftl.Anlagen u.Geräte"/>
    <x v="0"/>
    <x v="0"/>
    <n v="663720"/>
    <s v="AfA:Wissenschaftl.Anl.u.Geräte"/>
    <n v="96"/>
  </r>
  <r>
    <n v="160"/>
    <x v="15"/>
    <n v="720"/>
    <s v="Wissenschaftl.Anlagen u.Geräte"/>
    <x v="0"/>
    <x v="0"/>
    <n v="663720"/>
    <s v="AfA:Wissenschaftl.Anl.u.Geräte"/>
    <n v="96"/>
  </r>
  <r>
    <n v="190"/>
    <x v="16"/>
    <n v="720"/>
    <s v="Wissenschaftl.Anlagen u.Geräte"/>
    <x v="0"/>
    <x v="0"/>
    <n v="663720"/>
    <s v="AfA:Wissenschaftl.Anl.u.Geräte"/>
    <n v="96"/>
  </r>
  <r>
    <n v="200"/>
    <x v="17"/>
    <n v="720"/>
    <s v="Wissenschaftl.Anlagen u.Geräte"/>
    <x v="0"/>
    <x v="0"/>
    <n v="663720"/>
    <s v="AfA:Wissenschaftl.Anl.u.Geräte"/>
    <n v="72"/>
  </r>
  <r>
    <n v="210"/>
    <x v="18"/>
    <n v="720"/>
    <s v="Wissenschaftl.Anlagen u.Geräte"/>
    <x v="0"/>
    <x v="0"/>
    <n v="663720"/>
    <s v="AfA:Wissenschaftl.Anl.u.Geräte"/>
    <n v="240"/>
  </r>
  <r>
    <n v="220"/>
    <x v="19"/>
    <n v="720"/>
    <s v="Wissenschaftl.Anlagen u.Geräte"/>
    <x v="0"/>
    <x v="0"/>
    <n v="663720"/>
    <s v="AfA:Wissenschaftl.Anl.u.Geräte"/>
    <n v="120"/>
  </r>
  <r>
    <n v="230"/>
    <x v="20"/>
    <n v="720"/>
    <s v="Wissenschaftl.Anlagen u.Geräte"/>
    <x v="0"/>
    <x v="0"/>
    <n v="663720"/>
    <s v="AfA:Wissenschaftl.Anl.u.Geräte"/>
    <n v="240"/>
  </r>
  <r>
    <n v="240"/>
    <x v="21"/>
    <n v="720"/>
    <s v="Wissenschaftl.Anlagen u.Geräte"/>
    <x v="0"/>
    <x v="0"/>
    <n v="663720"/>
    <s v="AfA:Wissenschaftl.Anl.u.Geräte"/>
    <n v="120"/>
  </r>
  <r>
    <n v="260"/>
    <x v="22"/>
    <n v="720"/>
    <s v="Wissenschaftl.Anlagen u.Geräte"/>
    <x v="0"/>
    <x v="0"/>
    <n v="663720"/>
    <s v="AfA:Wissenschaftl.Anl.u.Geräte"/>
    <n v="96"/>
  </r>
  <r>
    <n v="270"/>
    <x v="23"/>
    <n v="720"/>
    <s v="Wissenschaftl.Anlagen u.Geräte"/>
    <x v="0"/>
    <x v="0"/>
    <n v="663720"/>
    <s v="AfA:Wissenschaftl.Anl.u.Geräte"/>
    <n v="120"/>
  </r>
  <r>
    <n v="280"/>
    <x v="24"/>
    <n v="720"/>
    <s v="Wissenschaftl.Anlagen u.Geräte"/>
    <x v="0"/>
    <x v="0"/>
    <n v="663720"/>
    <s v="AfA:Wissenschaftl.Anl.u.Geräte"/>
    <n v="120"/>
  </r>
  <r>
    <n v="310"/>
    <x v="25"/>
    <n v="720"/>
    <s v="Wissenschaftl.Anlagen u.Geräte"/>
    <x v="0"/>
    <x v="0"/>
    <n v="663720"/>
    <s v="AfA:Wissenschaftl.Anl.u.Geräte"/>
    <n v="120"/>
  </r>
  <r>
    <n v="320"/>
    <x v="26"/>
    <n v="720"/>
    <s v="Wissenschaftl.Anlagen u.Geräte"/>
    <x v="0"/>
    <x v="0"/>
    <n v="663720"/>
    <s v="AfA:Wissenschaftl.Anl.u.Geräte"/>
    <n v="168"/>
  </r>
  <r>
    <n v="330"/>
    <x v="27"/>
    <n v="720"/>
    <s v="Wissenschaftl.Anlagen u.Geräte"/>
    <x v="0"/>
    <x v="0"/>
    <n v="663720"/>
    <s v="AfA:Wissenschaftl.Anl.u.Geräte"/>
    <n v="120"/>
  </r>
  <r>
    <n v="350"/>
    <x v="28"/>
    <n v="720"/>
    <s v="Wissenschaftl.Anlagen u.Geräte"/>
    <x v="0"/>
    <x v="0"/>
    <n v="663720"/>
    <s v="AfA:Wissenschaftl.Anl.u.Geräte"/>
    <n v="120"/>
  </r>
  <r>
    <n v="360"/>
    <x v="29"/>
    <n v="720"/>
    <s v="Wissenschaftl.Anlagen u.Geräte"/>
    <x v="0"/>
    <x v="0"/>
    <n v="663720"/>
    <s v="AfA:Wissenschaftl.Anl.u.Geräte"/>
    <n v="240"/>
  </r>
  <r>
    <n v="370"/>
    <x v="30"/>
    <n v="720"/>
    <s v="Wissenschaftl.Anlagen u.Geräte"/>
    <x v="0"/>
    <x v="0"/>
    <n v="663720"/>
    <s v="AfA:Wissenschaftl.Anl.u.Geräte"/>
    <n v="240"/>
  </r>
  <r>
    <n v="380"/>
    <x v="31"/>
    <n v="720"/>
    <s v="Wissenschaftl.Anlagen u.Geräte"/>
    <x v="0"/>
    <x v="0"/>
    <n v="663720"/>
    <s v="AfA:Wissenschaftl.Anl.u.Geräte"/>
    <n v="96"/>
  </r>
  <r>
    <n v="390"/>
    <x v="32"/>
    <n v="720"/>
    <s v="Wissenschaftl.Anlagen u.Geräte"/>
    <x v="0"/>
    <x v="0"/>
    <n v="663720"/>
    <s v="AfA:Wissenschaftl.Anl.u.Geräte"/>
    <n v="96"/>
  </r>
  <r>
    <n v="400"/>
    <x v="33"/>
    <n v="720"/>
    <s v="Wissenschaftl.Anlagen u.Geräte"/>
    <x v="0"/>
    <x v="0"/>
    <n v="663720"/>
    <s v="AfA:Wissenschaftl.Anl.u.Geräte"/>
    <n v="144"/>
  </r>
  <r>
    <n v="410"/>
    <x v="34"/>
    <n v="720"/>
    <s v="Wissenschaftl.Anlagen u.Geräte"/>
    <x v="0"/>
    <x v="0"/>
    <n v="663720"/>
    <s v="AfA:Wissenschaftl.Anl.u.Geräte"/>
    <n v="240"/>
  </r>
  <r>
    <n v="420"/>
    <x v="35"/>
    <n v="720"/>
    <s v="Wissenschaftl.Anlagen u.Geräte"/>
    <x v="0"/>
    <x v="0"/>
    <n v="663720"/>
    <s v="AfA:Wissenschaftl.Anl.u.Geräte"/>
    <n v="120"/>
  </r>
  <r>
    <n v="430"/>
    <x v="36"/>
    <n v="720"/>
    <s v="Wissenschaftl.Anlagen u.Geräte"/>
    <x v="0"/>
    <x v="0"/>
    <n v="663720"/>
    <s v="AfA:Wissenschaftl.Anl.u.Geräte"/>
    <n v="96"/>
  </r>
  <r>
    <n v="440"/>
    <x v="37"/>
    <n v="720"/>
    <s v="Wissenschaftl.Anlagen u.Geräte"/>
    <x v="0"/>
    <x v="0"/>
    <n v="663720"/>
    <s v="AfA:Wissenschaftl.Anl.u.Geräte"/>
    <n v="96"/>
  </r>
  <r>
    <n v="450"/>
    <x v="38"/>
    <n v="720"/>
    <s v="Wissenschaftl.Anlagen u.Geräte"/>
    <x v="0"/>
    <x v="0"/>
    <n v="663720"/>
    <s v="AfA:Wissenschaftl.Anl.u.Geräte"/>
    <n v="96"/>
  </r>
  <r>
    <n v="460"/>
    <x v="39"/>
    <n v="720"/>
    <s v="Wissenschaftl.Anlagen u.Geräte"/>
    <x v="0"/>
    <x v="0"/>
    <n v="663720"/>
    <s v="AfA:Wissenschaftl.Anl.u.Geräte"/>
    <n v="96"/>
  </r>
  <r>
    <n v="470"/>
    <x v="40"/>
    <n v="720"/>
    <s v="Wissenschaftl.Anlagen u.Geräte"/>
    <x v="0"/>
    <x v="0"/>
    <n v="663720"/>
    <s v="AfA:Wissenschaftl.Anl.u.Geräte"/>
    <n v="96"/>
  </r>
  <r>
    <n v="480"/>
    <x v="41"/>
    <n v="720"/>
    <s v="Wissenschaftl.Anlagen u.Geräte"/>
    <x v="0"/>
    <x v="0"/>
    <n v="663720"/>
    <s v="AfA:Wissenschaftl.Anl.u.Geräte"/>
    <n v="72"/>
  </r>
  <r>
    <n v="490"/>
    <x v="42"/>
    <n v="720"/>
    <s v="Wissenschaftl.Anlagen u.Geräte"/>
    <x v="0"/>
    <x v="0"/>
    <n v="663720"/>
    <s v="AfA:Wissenschaftl.Anl.u.Geräte"/>
    <n v="96"/>
  </r>
  <r>
    <n v="500"/>
    <x v="43"/>
    <n v="720"/>
    <s v="Wissenschaftl.Anlagen u.Geräte"/>
    <x v="0"/>
    <x v="0"/>
    <n v="663720"/>
    <s v="AfA:Wissenschaftl.Anl.u.Geräte"/>
    <n v="96"/>
  </r>
  <r>
    <n v="510"/>
    <x v="44"/>
    <n v="720"/>
    <s v="Wissenschaftl.Anlagen u.Geräte"/>
    <x v="0"/>
    <x v="0"/>
    <n v="663720"/>
    <s v="AfA:Wissenschaftl.Anl.u.Geräte"/>
    <n v="96"/>
  </r>
  <r>
    <n v="520"/>
    <x v="45"/>
    <n v="720"/>
    <s v="Wissenschaftl.Anlagen u.Geräte"/>
    <x v="0"/>
    <x v="0"/>
    <n v="663720"/>
    <s v="AfA:Wissenschaftl.Anl.u.Geräte"/>
    <n v="96"/>
  </r>
  <r>
    <n v="530"/>
    <x v="46"/>
    <n v="720"/>
    <s v="Wissenschaftl.Anlagen u.Geräte"/>
    <x v="0"/>
    <x v="0"/>
    <n v="663720"/>
    <s v="AfA:Wissenschaftl.Anl.u.Geräte"/>
    <n v="96"/>
  </r>
  <r>
    <n v="540"/>
    <x v="47"/>
    <n v="720"/>
    <s v="Wissenschaftl.Anlagen u.Geräte"/>
    <x v="0"/>
    <x v="0"/>
    <n v="663720"/>
    <s v="AfA:Wissenschaftl.Anl.u.Geräte"/>
    <n v="96"/>
  </r>
  <r>
    <n v="550"/>
    <x v="48"/>
    <n v="720"/>
    <s v="Wissenschaftl.Anlagen u.Geräte"/>
    <x v="0"/>
    <x v="0"/>
    <n v="663720"/>
    <s v="AfA:Wissenschaftl.Anl.u.Geräte"/>
    <n v="96"/>
  </r>
  <r>
    <n v="560"/>
    <x v="49"/>
    <n v="720"/>
    <s v="Wissenschaftl.Anlagen u.Geräte"/>
    <x v="0"/>
    <x v="0"/>
    <n v="663720"/>
    <s v="AfA:Wissenschaftl.Anl.u.Geräte"/>
    <n v="96"/>
  </r>
  <r>
    <n v="570"/>
    <x v="50"/>
    <n v="720"/>
    <s v="Wissenschaftl.Anlagen u.Geräte"/>
    <x v="0"/>
    <x v="0"/>
    <n v="663720"/>
    <s v="AfA:Wissenschaftl.Anl.u.Geräte"/>
    <n v="48"/>
  </r>
  <r>
    <n v="580"/>
    <x v="51"/>
    <n v="720"/>
    <s v="Wissenschaftl.Anlagen u.Geräte"/>
    <x v="0"/>
    <x v="0"/>
    <n v="663720"/>
    <s v="AfA:Wissenschaftl.Anl.u.Geräte"/>
    <n v="48"/>
  </r>
  <r>
    <n v="590"/>
    <x v="52"/>
    <n v="720"/>
    <s v="Wissenschaftl.Anlagen u.Geräte"/>
    <x v="0"/>
    <x v="0"/>
    <n v="663720"/>
    <s v="AfA:Wissenschaftl.Anl.u.Geräte"/>
    <n v="96"/>
  </r>
  <r>
    <n v="600"/>
    <x v="53"/>
    <n v="720"/>
    <s v="Wissenschaftl.Anlagen u.Geräte"/>
    <x v="0"/>
    <x v="0"/>
    <n v="663720"/>
    <s v="AfA:Wissenschaftl.Anl.u.Geräte"/>
    <n v="144"/>
  </r>
  <r>
    <n v="610"/>
    <x v="54"/>
    <n v="720"/>
    <s v="Wissenschaftl.Anlagen u.Geräte"/>
    <x v="0"/>
    <x v="0"/>
    <n v="663720"/>
    <s v="AfA:Wissenschaftl.Anl.u.Geräte"/>
    <n v="144"/>
  </r>
  <r>
    <n v="620"/>
    <x v="55"/>
    <n v="720"/>
    <s v="Wissenschaftl.Anlagen u.Geräte"/>
    <x v="0"/>
    <x v="0"/>
    <n v="663720"/>
    <s v="AfA:Wissenschaftl.Anl.u.Geräte"/>
    <n v="144"/>
  </r>
  <r>
    <n v="640"/>
    <x v="56"/>
    <n v="720"/>
    <s v="Wissenschaftl.Anlagen u.Geräte"/>
    <x v="0"/>
    <x v="0"/>
    <n v="663720"/>
    <s v="AfA:Wissenschaftl.Anl.u.Geräte"/>
    <n v="120"/>
  </r>
  <r>
    <n v="650"/>
    <x v="57"/>
    <n v="720"/>
    <s v="Wissenschaftl.Anlagen u.Geräte"/>
    <x v="0"/>
    <x v="0"/>
    <n v="663720"/>
    <s v="AfA:Wissenschaftl.Anl.u.Geräte"/>
    <n v="96"/>
  </r>
  <r>
    <n v="660"/>
    <x v="58"/>
    <n v="720"/>
    <s v="Wissenschaftl.Anlagen u.Geräte"/>
    <x v="0"/>
    <x v="0"/>
    <n v="663720"/>
    <s v="AfA:Wissenschaftl.Anl.u.Geräte"/>
    <n v="96"/>
  </r>
  <r>
    <n v="670"/>
    <x v="59"/>
    <n v="720"/>
    <s v="Wissenschaftl.Anlagen u.Geräte"/>
    <x v="0"/>
    <x v="0"/>
    <n v="663720"/>
    <s v="AfA:Wissenschaftl.Anl.u.Geräte"/>
    <n v="96"/>
  </r>
  <r>
    <n v="690"/>
    <x v="60"/>
    <n v="720"/>
    <s v="Wissenschaftl.Anlagen u.Geräte"/>
    <x v="0"/>
    <x v="0"/>
    <n v="663720"/>
    <s v="AfA:Wissenschaftl.Anl.u.Geräte"/>
    <n v="96"/>
  </r>
  <r>
    <n v="700"/>
    <x v="61"/>
    <n v="720"/>
    <s v="Wissenschaftl.Anlagen u.Geräte"/>
    <x v="0"/>
    <x v="0"/>
    <n v="663720"/>
    <s v="AfA:Wissenschaftl.Anl.u.Geräte"/>
    <n v="360"/>
  </r>
  <r>
    <n v="710"/>
    <x v="62"/>
    <n v="720"/>
    <s v="Wissenschaftl.Anlagen u.Geräte"/>
    <x v="0"/>
    <x v="0"/>
    <n v="663720"/>
    <s v="AfA:Wissenschaftl.Anl.u.Geräte"/>
    <n v="96"/>
  </r>
  <r>
    <n v="720"/>
    <x v="63"/>
    <n v="720"/>
    <s v="Wissenschaftl.Anlagen u.Geräte"/>
    <x v="0"/>
    <x v="0"/>
    <n v="663720"/>
    <s v="AfA:Wissenschaftl.Anl.u.Geräte"/>
    <n v="96"/>
  </r>
  <r>
    <n v="730"/>
    <x v="64"/>
    <n v="720"/>
    <s v="Wissenschaftl.Anlagen u.Geräte"/>
    <x v="0"/>
    <x v="0"/>
    <n v="663720"/>
    <s v="AfA:Wissenschaftl.Anl.u.Geräte"/>
    <n v="96"/>
  </r>
  <r>
    <n v="740"/>
    <x v="65"/>
    <n v="720"/>
    <s v="Wissenschaftl.Anlagen u.Geräte"/>
    <x v="0"/>
    <x v="0"/>
    <n v="663720"/>
    <s v="AfA:Wissenschaftl.Anl.u.Geräte"/>
    <n v="360"/>
  </r>
  <r>
    <n v="750"/>
    <x v="66"/>
    <n v="720"/>
    <s v="Wissenschaftl.Anlagen u.Geräte"/>
    <x v="0"/>
    <x v="0"/>
    <n v="663720"/>
    <s v="AfA:Wissenschaftl.Anl.u.Geräte"/>
    <n v="72"/>
  </r>
  <r>
    <n v="760"/>
    <x v="67"/>
    <n v="720"/>
    <s v="Wissenschaftl.Anlagen u.Geräte"/>
    <x v="0"/>
    <x v="0"/>
    <n v="663720"/>
    <s v="AfA:Wissenschaftl.Anl.u.Geräte"/>
    <n v="96"/>
  </r>
  <r>
    <n v="790"/>
    <x v="68"/>
    <n v="720"/>
    <s v="Wissenschaftl.Anlagen u.Geräte"/>
    <x v="0"/>
    <x v="0"/>
    <n v="663720"/>
    <s v="AfA:Wissenschaftl.Anl.u.Geräte"/>
    <n v="96"/>
  </r>
  <r>
    <n v="800"/>
    <x v="69"/>
    <n v="720"/>
    <s v="Wissenschaftl.Anlagen u.Geräte"/>
    <x v="0"/>
    <x v="0"/>
    <n v="663720"/>
    <s v="AfA:Wissenschaftl.Anl.u.Geräte"/>
    <n v="120"/>
  </r>
  <r>
    <n v="810"/>
    <x v="70"/>
    <n v="720"/>
    <s v="Wissenschaftl.Anlagen u.Geräte"/>
    <x v="0"/>
    <x v="0"/>
    <n v="663720"/>
    <s v="AfA:Wissenschaftl.Anl.u.Geräte"/>
    <n v="120"/>
  </r>
  <r>
    <n v="850"/>
    <x v="71"/>
    <n v="720"/>
    <s v="Wissenschaftl.Anlagen u.Geräte"/>
    <x v="0"/>
    <x v="0"/>
    <n v="663720"/>
    <s v="AfA:Wissenschaftl.Anl.u.Geräte"/>
    <n v="144"/>
  </r>
  <r>
    <n v="900"/>
    <x v="72"/>
    <n v="720"/>
    <s v="Wissenschaftl.Anlagen u.Geräte"/>
    <x v="0"/>
    <x v="0"/>
    <n v="663720"/>
    <s v="AfA:Wissenschaftl.Anl.u.Geräte"/>
    <n v="120"/>
  </r>
  <r>
    <n v="910"/>
    <x v="73"/>
    <n v="720"/>
    <s v="Wissenschaftl.Anlagen u.Geräte"/>
    <x v="0"/>
    <x v="0"/>
    <n v="663720"/>
    <s v="AfA:Wissenschaftl.Anl.u.Geräte"/>
    <n v="96"/>
  </r>
  <r>
    <n v="920"/>
    <x v="74"/>
    <n v="720"/>
    <s v="Wissenschaftl.Anlagen u.Geräte"/>
    <x v="0"/>
    <x v="0"/>
    <n v="663720"/>
    <s v="AfA:Wissenschaftl.Anl.u.Geräte"/>
    <n v="96"/>
  </r>
  <r>
    <n v="930"/>
    <x v="75"/>
    <n v="720"/>
    <s v="Wissenschaftl.Anlagen u.Geräte"/>
    <x v="0"/>
    <x v="0"/>
    <n v="663720"/>
    <s v="AfA:Wissenschaftl.Anl.u.Geräte"/>
    <n v="96"/>
  </r>
  <r>
    <n v="1000"/>
    <x v="76"/>
    <n v="720"/>
    <s v="Wissenschaftl.Anlagen u.Geräte"/>
    <x v="0"/>
    <x v="0"/>
    <n v="663720"/>
    <s v="AfA:Wissenschaftl.Anl.u.Geräte"/>
    <n v="72"/>
  </r>
  <r>
    <n v="1010"/>
    <x v="77"/>
    <n v="720"/>
    <s v="Wissenschaftl.Anlagen u.Geräte"/>
    <x v="0"/>
    <x v="0"/>
    <n v="663720"/>
    <s v="AfA:Wissenschaftl.Anl.u.Geräte"/>
    <n v="96"/>
  </r>
  <r>
    <n v="1020"/>
    <x v="78"/>
    <n v="720"/>
    <s v="Wissenschaftl.Anlagen u.Geräte"/>
    <x v="0"/>
    <x v="0"/>
    <n v="663720"/>
    <s v="AfA:Wissenschaftl.Anl.u.Geräte"/>
    <n v="72"/>
  </r>
  <r>
    <n v="1040"/>
    <x v="79"/>
    <n v="720"/>
    <s v="Wissenschaftl.Anlagen u.Geräte"/>
    <x v="0"/>
    <x v="0"/>
    <n v="663720"/>
    <s v="AfA:Wissenschaftl.Anl.u.Geräte"/>
    <n v="96"/>
  </r>
  <r>
    <n v="1060"/>
    <x v="80"/>
    <n v="720"/>
    <s v="Wissenschaftl.Anlagen u.Geräte"/>
    <x v="0"/>
    <x v="0"/>
    <n v="663720"/>
    <s v="AfA:Wissenschaftl.Anl.u.Geräte"/>
    <n v="72"/>
  </r>
  <r>
    <n v="1070"/>
    <x v="81"/>
    <n v="720"/>
    <s v="Wissenschaftl.Anlagen u.Geräte"/>
    <x v="0"/>
    <x v="0"/>
    <n v="663720"/>
    <s v="AfA:Wissenschaftl.Anl.u.Geräte"/>
    <n v="72"/>
  </r>
  <r>
    <n v="1080"/>
    <x v="82"/>
    <n v="720"/>
    <s v="Wissenschaftl.Anlagen u.Geräte"/>
    <x v="0"/>
    <x v="0"/>
    <n v="663720"/>
    <s v="AfA:Wissenschaftl.Anl.u.Geräte"/>
    <n v="72"/>
  </r>
  <r>
    <n v="1090"/>
    <x v="83"/>
    <n v="720"/>
    <s v="Wissenschaftl.Anlagen u.Geräte"/>
    <x v="0"/>
    <x v="0"/>
    <n v="663720"/>
    <s v="AfA:Wissenschaftl.Anl.u.Geräte"/>
    <n v="72"/>
  </r>
  <r>
    <n v="1100"/>
    <x v="84"/>
    <n v="720"/>
    <s v="Wissenschaftl.Anlagen u.Geräte"/>
    <x v="0"/>
    <x v="0"/>
    <n v="663720"/>
    <s v="AfA:Wissenschaftl.Anl.u.Geräte"/>
    <n v="72"/>
  </r>
  <r>
    <n v="1110"/>
    <x v="85"/>
    <n v="720"/>
    <s v="Wissenschaftl.Anlagen u.Geräte"/>
    <x v="0"/>
    <x v="0"/>
    <n v="663720"/>
    <s v="AfA:Wissenschaftl.Anl.u.Geräte"/>
    <n v="72"/>
  </r>
  <r>
    <n v="1120"/>
    <x v="86"/>
    <n v="720"/>
    <s v="Wissenschaftl.Anlagen u.Geräte"/>
    <x v="0"/>
    <x v="0"/>
    <n v="663720"/>
    <s v="AfA:Wissenschaftl.Anl.u.Geräte"/>
    <n v="72"/>
  </r>
  <r>
    <n v="1130"/>
    <x v="87"/>
    <n v="720"/>
    <s v="Wissenschaftl.Anlagen u.Geräte"/>
    <x v="0"/>
    <x v="0"/>
    <n v="663720"/>
    <s v="AfA:Wissenschaftl.Anl.u.Geräte"/>
    <n v="72"/>
  </r>
  <r>
    <n v="1140"/>
    <x v="88"/>
    <n v="720"/>
    <s v="Wissenschaftl.Anlagen u.Geräte"/>
    <x v="0"/>
    <x v="0"/>
    <n v="663720"/>
    <s v="AfA:Wissenschaftl.Anl.u.Geräte"/>
    <n v="96"/>
  </r>
  <r>
    <n v="1150"/>
    <x v="89"/>
    <n v="720"/>
    <s v="Wissenschaftl.Anlagen u.Geräte"/>
    <x v="0"/>
    <x v="0"/>
    <n v="663720"/>
    <s v="AfA:Wissenschaftl.Anl.u.Geräte"/>
    <n v="96"/>
  </r>
  <r>
    <n v="1160"/>
    <x v="90"/>
    <n v="720"/>
    <s v="Wissenschaftl.Anlagen u.Geräte"/>
    <x v="0"/>
    <x v="0"/>
    <n v="663720"/>
    <s v="AfA:Wissenschaftl.Anl.u.Geräte"/>
    <n v="72"/>
  </r>
  <r>
    <n v="1170"/>
    <x v="91"/>
    <n v="720"/>
    <s v="Wissenschaftl.Anlagen u.Geräte"/>
    <x v="0"/>
    <x v="0"/>
    <n v="663720"/>
    <s v="AfA:Wissenschaftl.Anl.u.Geräte"/>
    <n v="96"/>
  </r>
  <r>
    <n v="1190"/>
    <x v="92"/>
    <n v="720"/>
    <s v="Wissenschaftl.Anlagen u.Geräte"/>
    <x v="0"/>
    <x v="0"/>
    <n v="663720"/>
    <s v="AfA:Wissenschaftl.Anl.u.Geräte"/>
    <n v="72"/>
  </r>
  <r>
    <n v="1200"/>
    <x v="93"/>
    <n v="720"/>
    <s v="Wissenschaftl.Anlagen u.Geräte"/>
    <x v="0"/>
    <x v="0"/>
    <n v="663720"/>
    <s v="AfA:Wissenschaftl.Anl.u.Geräte"/>
    <n v="120"/>
  </r>
  <r>
    <n v="1210"/>
    <x v="94"/>
    <n v="720"/>
    <s v="Wissenschaftl.Anlagen u.Geräte"/>
    <x v="0"/>
    <x v="0"/>
    <n v="663720"/>
    <s v="AfA:Wissenschaftl.Anl.u.Geräte"/>
    <n v="120"/>
  </r>
  <r>
    <n v="1220"/>
    <x v="95"/>
    <n v="720"/>
    <s v="Wissenschaftl.Anlagen u.Geräte"/>
    <x v="0"/>
    <x v="0"/>
    <n v="663720"/>
    <s v="AfA:Wissenschaftl.Anl.u.Geräte"/>
    <n v="120"/>
  </r>
  <r>
    <n v="1230"/>
    <x v="96"/>
    <n v="720"/>
    <s v="Wissenschaftl.Anlagen u.Geräte"/>
    <x v="0"/>
    <x v="0"/>
    <n v="663720"/>
    <s v="AfA:Wissenschaftl.Anl.u.Geräte"/>
    <n v="120"/>
  </r>
  <r>
    <n v="1240"/>
    <x v="97"/>
    <n v="720"/>
    <s v="Wissenschaftl.Anlagen u.Geräte"/>
    <x v="0"/>
    <x v="0"/>
    <n v="663720"/>
    <s v="AfA:Wissenschaftl.Anl.u.Geräte"/>
    <n v="72"/>
  </r>
  <r>
    <n v="1250"/>
    <x v="98"/>
    <n v="720"/>
    <s v="Wissenschaftl.Anlagen u.Geräte"/>
    <x v="0"/>
    <x v="0"/>
    <n v="663720"/>
    <s v="AfA:Wissenschaftl.Anl.u.Geräte"/>
    <n v="120"/>
  </r>
  <r>
    <n v="1260"/>
    <x v="99"/>
    <n v="720"/>
    <s v="Wissenschaftl.Anlagen u.Geräte"/>
    <x v="0"/>
    <x v="0"/>
    <n v="663720"/>
    <s v="AfA:Wissenschaftl.Anl.u.Geräte"/>
    <n v="120"/>
  </r>
  <r>
    <n v="1280"/>
    <x v="100"/>
    <n v="720"/>
    <s v="Wissenschaftl.Anlagen u.Geräte"/>
    <x v="0"/>
    <x v="0"/>
    <n v="663720"/>
    <s v="AfA:Wissenschaftl.Anl.u.Geräte"/>
    <n v="96"/>
  </r>
  <r>
    <n v="1290"/>
    <x v="101"/>
    <n v="720"/>
    <s v="Wissenschaftl.Anlagen u.Geräte"/>
    <x v="0"/>
    <x v="0"/>
    <n v="663720"/>
    <s v="AfA:Wissenschaftl.Anl.u.Geräte"/>
    <n v="72"/>
  </r>
  <r>
    <n v="1300"/>
    <x v="102"/>
    <n v="720"/>
    <s v="Wissenschaftl.Anlagen u.Geräte"/>
    <x v="0"/>
    <x v="0"/>
    <n v="663720"/>
    <s v="AfA:Wissenschaftl.Anl.u.Geräte"/>
    <n v="96"/>
  </r>
  <r>
    <n v="1310"/>
    <x v="103"/>
    <n v="720"/>
    <s v="Wissenschaftl.Anlagen u.Geräte"/>
    <x v="0"/>
    <x v="0"/>
    <n v="663720"/>
    <s v="AfA:Wissenschaftl.Anl.u.Geräte"/>
    <n v="96"/>
  </r>
  <r>
    <n v="1320"/>
    <x v="104"/>
    <n v="720"/>
    <s v="Wissenschaftl.Anlagen u.Geräte"/>
    <x v="0"/>
    <x v="0"/>
    <n v="663720"/>
    <s v="AfA:Wissenschaftl.Anl.u.Geräte"/>
    <n v="96"/>
  </r>
  <r>
    <n v="1330"/>
    <x v="105"/>
    <n v="720"/>
    <s v="Wissenschaftl.Anlagen u.Geräte"/>
    <x v="0"/>
    <x v="0"/>
    <n v="663720"/>
    <s v="AfA:Wissenschaftl.Anl.u.Geräte"/>
    <n v="96"/>
  </r>
  <r>
    <n v="1340"/>
    <x v="106"/>
    <n v="720"/>
    <s v="Wissenschaftl.Anlagen u.Geräte"/>
    <x v="0"/>
    <x v="0"/>
    <n v="663720"/>
    <s v="AfA:Wissenschaftl.Anl.u.Geräte"/>
    <n v="96"/>
  </r>
  <r>
    <n v="1350"/>
    <x v="107"/>
    <n v="720"/>
    <s v="Wissenschaftl.Anlagen u.Geräte"/>
    <x v="0"/>
    <x v="0"/>
    <n v="663720"/>
    <s v="AfA:Wissenschaftl.Anl.u.Geräte"/>
    <n v="96"/>
  </r>
  <r>
    <n v="1360"/>
    <x v="108"/>
    <n v="720"/>
    <s v="Wissenschaftl.Anlagen u.Geräte"/>
    <x v="0"/>
    <x v="0"/>
    <n v="663720"/>
    <s v="AfA:Wissenschaftl.Anl.u.Geräte"/>
    <n v="96"/>
  </r>
  <r>
    <n v="1370"/>
    <x v="109"/>
    <n v="720"/>
    <s v="Wissenschaftl.Anlagen u.Geräte"/>
    <x v="0"/>
    <x v="0"/>
    <n v="663720"/>
    <s v="AfA:Wissenschaftl.Anl.u.Geräte"/>
    <n v="96"/>
  </r>
  <r>
    <n v="1380"/>
    <x v="110"/>
    <n v="720"/>
    <s v="Wissenschaftl.Anlagen u.Geräte"/>
    <x v="0"/>
    <x v="0"/>
    <n v="663720"/>
    <s v="AfA:Wissenschaftl.Anl.u.Geräte"/>
    <n v="96"/>
  </r>
  <r>
    <n v="1390"/>
    <x v="111"/>
    <n v="720"/>
    <s v="Wissenschaftl.Anlagen u.Geräte"/>
    <x v="0"/>
    <x v="0"/>
    <n v="663720"/>
    <s v="AfA:Wissenschaftl.Anl.u.Geräte"/>
    <n v="96"/>
  </r>
  <r>
    <n v="1400"/>
    <x v="112"/>
    <n v="720"/>
    <s v="Wissenschaftl.Anlagen u.Geräte"/>
    <x v="0"/>
    <x v="0"/>
    <n v="663720"/>
    <s v="AfA:Wissenschaftl.Anl.u.Geräte"/>
    <n v="72"/>
  </r>
  <r>
    <n v="1410"/>
    <x v="113"/>
    <n v="720"/>
    <s v="Wissenschaftl.Anlagen u.Geräte"/>
    <x v="0"/>
    <x v="0"/>
    <n v="663720"/>
    <s v="AfA:Wissenschaftl.Anl.u.Geräte"/>
    <n v="96"/>
  </r>
  <r>
    <n v="1420"/>
    <x v="114"/>
    <n v="720"/>
    <s v="Wissenschaftl.Anlagen u.Geräte"/>
    <x v="0"/>
    <x v="0"/>
    <n v="663720"/>
    <s v="AfA:Wissenschaftl.Anl.u.Geräte"/>
    <n v="96"/>
  </r>
  <r>
    <n v="1440"/>
    <x v="115"/>
    <n v="720"/>
    <s v="Wissenschaftl.Anlagen u.Geräte"/>
    <x v="0"/>
    <x v="0"/>
    <n v="663720"/>
    <s v="AfA:Wissenschaftl.Anl.u.Geräte"/>
    <n v="96"/>
  </r>
  <r>
    <n v="1450"/>
    <x v="116"/>
    <n v="720"/>
    <s v="Wissenschaftl.Anlagen u.Geräte"/>
    <x v="0"/>
    <x v="0"/>
    <n v="663720"/>
    <s v="AfA:Wissenschaftl.Anl.u.Geräte"/>
    <n v="96"/>
  </r>
  <r>
    <n v="1460"/>
    <x v="117"/>
    <n v="720"/>
    <s v="Wissenschaftl.Anlagen u.Geräte"/>
    <x v="0"/>
    <x v="0"/>
    <n v="663720"/>
    <s v="AfA:Wissenschaftl.Anl.u.Geräte"/>
    <n v="120"/>
  </r>
  <r>
    <n v="1470"/>
    <x v="118"/>
    <n v="720"/>
    <s v="Wissenschaftl.Anlagen u.Geräte"/>
    <x v="0"/>
    <x v="0"/>
    <n v="663720"/>
    <s v="AfA:Wissenschaftl.Anl.u.Geräte"/>
    <n v="96"/>
  </r>
  <r>
    <n v="1490"/>
    <x v="119"/>
    <n v="720"/>
    <s v="Wissenschaftl.Anlagen u.Geräte"/>
    <x v="0"/>
    <x v="0"/>
    <n v="663720"/>
    <s v="AfA:Wissenschaftl.Anl.u.Geräte"/>
    <n v="72"/>
  </r>
  <r>
    <n v="1500"/>
    <x v="120"/>
    <n v="720"/>
    <s v="Wissenschaftl.Anlagen u.Geräte"/>
    <x v="0"/>
    <x v="0"/>
    <n v="663720"/>
    <s v="AfA:Wissenschaftl.Anl.u.Geräte"/>
    <n v="72"/>
  </r>
  <r>
    <n v="1510"/>
    <x v="121"/>
    <n v="720"/>
    <s v="Wissenschaftl.Anlagen u.Geräte"/>
    <x v="0"/>
    <x v="0"/>
    <n v="663720"/>
    <s v="AfA:Wissenschaftl.Anl.u.Geräte"/>
    <n v="96"/>
  </r>
  <r>
    <n v="1520"/>
    <x v="122"/>
    <n v="720"/>
    <s v="Wissenschaftl.Anlagen u.Geräte"/>
    <x v="0"/>
    <x v="0"/>
    <n v="663720"/>
    <s v="AfA:Wissenschaftl.Anl.u.Geräte"/>
    <n v="96"/>
  </r>
  <r>
    <n v="1530"/>
    <x v="123"/>
    <n v="720"/>
    <s v="Wissenschaftl.Anlagen u.Geräte"/>
    <x v="0"/>
    <x v="0"/>
    <n v="663720"/>
    <s v="AfA:Wissenschaftl.Anl.u.Geräte"/>
    <n v="96"/>
  </r>
  <r>
    <n v="1550"/>
    <x v="124"/>
    <n v="720"/>
    <s v="Wissenschaftl.Anlagen u.Geräte"/>
    <x v="0"/>
    <x v="0"/>
    <n v="663720"/>
    <s v="AfA:Wissenschaftl.Anl.u.Geräte"/>
    <n v="72"/>
  </r>
  <r>
    <n v="1560"/>
    <x v="125"/>
    <n v="720"/>
    <s v="Wissenschaftl.Anlagen u.Geräte"/>
    <x v="0"/>
    <x v="0"/>
    <n v="663720"/>
    <s v="AfA:Wissenschaftl.Anl.u.Geräte"/>
    <n v="120"/>
  </r>
  <r>
    <n v="1570"/>
    <x v="126"/>
    <n v="720"/>
    <s v="Wissenschaftl.Anlagen u.Geräte"/>
    <x v="0"/>
    <x v="0"/>
    <n v="663720"/>
    <s v="AfA:Wissenschaftl.Anl.u.Geräte"/>
    <n v="96"/>
  </r>
  <r>
    <n v="1580"/>
    <x v="127"/>
    <n v="720"/>
    <s v="Wissenschaftl.Anlagen u.Geräte"/>
    <x v="0"/>
    <x v="0"/>
    <n v="663720"/>
    <s v="AfA:Wissenschaftl.Anl.u.Geräte"/>
    <n v="96"/>
  </r>
  <r>
    <n v="1590"/>
    <x v="128"/>
    <n v="720"/>
    <s v="Wissenschaftl.Anlagen u.Geräte"/>
    <x v="0"/>
    <x v="0"/>
    <n v="663720"/>
    <s v="AfA:Wissenschaftl.Anl.u.Geräte"/>
    <n v="96"/>
  </r>
  <r>
    <n v="1600"/>
    <x v="129"/>
    <n v="720"/>
    <s v="Wissenschaftl.Anlagen u.Geräte"/>
    <x v="0"/>
    <x v="0"/>
    <n v="663720"/>
    <s v="AfA:Wissenschaftl.Anl.u.Geräte"/>
    <n v="96"/>
  </r>
  <r>
    <n v="1610"/>
    <x v="130"/>
    <n v="720"/>
    <s v="Wissenschaftl.Anlagen u.Geräte"/>
    <x v="0"/>
    <x v="0"/>
    <n v="663720"/>
    <s v="AfA:Wissenschaftl.Anl.u.Geräte"/>
    <n v="96"/>
  </r>
  <r>
    <n v="1620"/>
    <x v="131"/>
    <n v="720"/>
    <s v="Wissenschaftl.Anlagen u.Geräte"/>
    <x v="0"/>
    <x v="0"/>
    <n v="663720"/>
    <s v="AfA:Wissenschaftl.Anl.u.Geräte"/>
    <n v="96"/>
  </r>
  <r>
    <n v="1630"/>
    <x v="132"/>
    <n v="720"/>
    <s v="Wissenschaftl.Anlagen u.Geräte"/>
    <x v="0"/>
    <x v="0"/>
    <n v="663720"/>
    <s v="AfA:Wissenschaftl.Anl.u.Geräte"/>
    <n v="96"/>
  </r>
  <r>
    <n v="1640"/>
    <x v="133"/>
    <n v="720"/>
    <s v="Wissenschaftl.Anlagen u.Geräte"/>
    <x v="0"/>
    <x v="0"/>
    <n v="663720"/>
    <s v="AfA:Wissenschaftl.Anl.u.Geräte"/>
    <n v="96"/>
  </r>
  <r>
    <n v="1650"/>
    <x v="134"/>
    <n v="720"/>
    <s v="Wissenschaftl.Anlagen u.Geräte"/>
    <x v="0"/>
    <x v="0"/>
    <n v="663720"/>
    <s v="AfA:Wissenschaftl.Anl.u.Geräte"/>
    <n v="96"/>
  </r>
  <r>
    <n v="1660"/>
    <x v="135"/>
    <n v="720"/>
    <s v="Wissenschaftl.Anlagen u.Geräte"/>
    <x v="0"/>
    <x v="0"/>
    <n v="663720"/>
    <s v="AfA:Wissenschaftl.Anl.u.Geräte"/>
    <n v="96"/>
  </r>
  <r>
    <n v="1690"/>
    <x v="136"/>
    <n v="720"/>
    <s v="Wissenschaftl.Anlagen u.Geräte"/>
    <x v="0"/>
    <x v="0"/>
    <n v="663720"/>
    <s v="AfA:Wissenschaftl.Anl.u.Geräte"/>
    <n v="96"/>
  </r>
  <r>
    <n v="1700"/>
    <x v="137"/>
    <n v="720"/>
    <s v="Wissenschaftl.Anlagen u.Geräte"/>
    <x v="0"/>
    <x v="0"/>
    <n v="663720"/>
    <s v="AfA:Wissenschaftl.Anl.u.Geräte"/>
    <n v="120"/>
  </r>
  <r>
    <n v="1710"/>
    <x v="138"/>
    <n v="720"/>
    <s v="Wissenschaftl.Anlagen u.Geräte"/>
    <x v="0"/>
    <x v="0"/>
    <n v="663720"/>
    <s v="AfA:Wissenschaftl.Anl.u.Geräte"/>
    <n v="120"/>
  </r>
  <r>
    <n v="1720"/>
    <x v="139"/>
    <n v="720"/>
    <s v="Wissenschaftl.Anlagen u.Geräte"/>
    <x v="0"/>
    <x v="0"/>
    <n v="663720"/>
    <s v="AfA:Wissenschaftl.Anl.u.Geräte"/>
    <n v="120"/>
  </r>
  <r>
    <n v="1740"/>
    <x v="140"/>
    <n v="720"/>
    <s v="Wissenschaftl.Anlagen u.Geräte"/>
    <x v="0"/>
    <x v="0"/>
    <n v="663720"/>
    <s v="AfA:Wissenschaftl.Anl.u.Geräte"/>
    <n v="120"/>
  </r>
  <r>
    <n v="1741"/>
    <x v="141"/>
    <n v="720"/>
    <s v="Wissenschaftl.Anlagen u.Geräte"/>
    <x v="0"/>
    <x v="0"/>
    <n v="663720"/>
    <s v="AfA:Wissenschaftl.Anl.u.Geräte"/>
    <n v="120"/>
  </r>
  <r>
    <n v="1742"/>
    <x v="142"/>
    <n v="720"/>
    <s v="Wissenschaftl.Anlagen u.Geräte"/>
    <x v="0"/>
    <x v="0"/>
    <n v="663720"/>
    <s v="AfA:Wissenschaftl.Anl.u.Geräte"/>
    <n v="120"/>
  </r>
  <r>
    <n v="1760"/>
    <x v="143"/>
    <n v="720"/>
    <s v="Wissenschaftl.Anlagen u.Geräte"/>
    <x v="0"/>
    <x v="0"/>
    <n v="663720"/>
    <s v="AfA:Wissenschaftl.Anl.u.Geräte"/>
    <n v="120"/>
  </r>
  <r>
    <n v="1770"/>
    <x v="144"/>
    <n v="720"/>
    <s v="Wissenschaftl.Anlagen u.Geräte"/>
    <x v="0"/>
    <x v="0"/>
    <n v="663720"/>
    <s v="AfA:Wissenschaftl.Anl.u.Geräte"/>
    <n v="120"/>
  </r>
  <r>
    <n v="1780"/>
    <x v="145"/>
    <n v="720"/>
    <s v="Wissenschaftl.Anlagen u.Geräte"/>
    <x v="0"/>
    <x v="0"/>
    <n v="663720"/>
    <s v="AfA:Wissenschaftl.Anl.u.Geräte"/>
    <n v="120"/>
  </r>
  <r>
    <n v="1790"/>
    <x v="146"/>
    <n v="720"/>
    <s v="Wissenschaftl.Anlagen u.Geräte"/>
    <x v="0"/>
    <x v="0"/>
    <n v="663720"/>
    <s v="AfA:Wissenschaftl.Anl.u.Geräte"/>
    <n v="96"/>
  </r>
  <r>
    <n v="1800"/>
    <x v="147"/>
    <n v="720"/>
    <s v="Wissenschaftl.Anlagen u.Geräte"/>
    <x v="0"/>
    <x v="0"/>
    <n v="663720"/>
    <s v="AfA:Wissenschaftl.Anl.u.Geräte"/>
    <n v="96"/>
  </r>
  <r>
    <n v="1810"/>
    <x v="148"/>
    <n v="720"/>
    <s v="Wissenschaftl.Anlagen u.Geräte"/>
    <x v="0"/>
    <x v="0"/>
    <n v="663720"/>
    <s v="AfA:Wissenschaftl.Anl.u.Geräte"/>
    <n v="96"/>
  </r>
  <r>
    <n v="1811"/>
    <x v="149"/>
    <n v="720"/>
    <s v="Wissenschaftl.Anlagen u.Geräte"/>
    <x v="0"/>
    <x v="0"/>
    <n v="663720"/>
    <s v="AfA:Wissenschaftl.Anl.u.Geräte"/>
    <n v="96"/>
  </r>
  <r>
    <n v="1820"/>
    <x v="150"/>
    <n v="720"/>
    <s v="Wissenschaftl.Anlagen u.Geräte"/>
    <x v="0"/>
    <x v="0"/>
    <n v="663720"/>
    <s v="AfA:Wissenschaftl.Anl.u.Geräte"/>
    <n v="96"/>
  </r>
  <r>
    <n v="1830"/>
    <x v="151"/>
    <n v="720"/>
    <s v="Wissenschaftl.Anlagen u.Geräte"/>
    <x v="0"/>
    <x v="0"/>
    <n v="663720"/>
    <s v="AfA:Wissenschaftl.Anl.u.Geräte"/>
    <n v="120"/>
  </r>
  <r>
    <n v="1840"/>
    <x v="152"/>
    <n v="720"/>
    <s v="Wissenschaftl.Anlagen u.Geräte"/>
    <x v="0"/>
    <x v="0"/>
    <n v="663720"/>
    <s v="AfA:Wissenschaftl.Anl.u.Geräte"/>
    <n v="120"/>
  </r>
  <r>
    <n v="1850"/>
    <x v="153"/>
    <n v="720"/>
    <s v="Wissenschaftl.Anlagen u.Geräte"/>
    <x v="0"/>
    <x v="0"/>
    <n v="663720"/>
    <s v="AfA:Wissenschaftl.Anl.u.Geräte"/>
    <n v="96"/>
  </r>
  <r>
    <n v="1860"/>
    <x v="154"/>
    <n v="720"/>
    <s v="Wissenschaftl.Anlagen u.Geräte"/>
    <x v="0"/>
    <x v="0"/>
    <n v="663720"/>
    <s v="AfA:Wissenschaftl.Anl.u.Geräte"/>
    <n v="96"/>
  </r>
  <r>
    <n v="1870"/>
    <x v="155"/>
    <n v="720"/>
    <s v="Wissenschaftl.Anlagen u.Geräte"/>
    <x v="0"/>
    <x v="0"/>
    <n v="663720"/>
    <s v="AfA:Wissenschaftl.Anl.u.Geräte"/>
    <n v="96"/>
  </r>
  <r>
    <n v="1880"/>
    <x v="156"/>
    <n v="720"/>
    <s v="Wissenschaftl.Anlagen u.Geräte"/>
    <x v="0"/>
    <x v="0"/>
    <n v="663720"/>
    <s v="AfA:Wissenschaftl.Anl.u.Geräte"/>
    <n v="96"/>
  </r>
  <r>
    <n v="1890"/>
    <x v="157"/>
    <n v="720"/>
    <s v="Wissenschaftl.Anlagen u.Geräte"/>
    <x v="0"/>
    <x v="0"/>
    <n v="663720"/>
    <s v="AfA:Wissenschaftl.Anl.u.Geräte"/>
    <n v="96"/>
  </r>
  <r>
    <n v="1900"/>
    <x v="158"/>
    <n v="720"/>
    <s v="Wissenschaftl.Anlagen u.Geräte"/>
    <x v="0"/>
    <x v="0"/>
    <n v="663720"/>
    <s v="AfA:Wissenschaftl.Anl.u.Geräte"/>
    <n v="96"/>
  </r>
  <r>
    <n v="1910"/>
    <x v="159"/>
    <n v="720"/>
    <s v="Wissenschaftl.Anlagen u.Geräte"/>
    <x v="0"/>
    <x v="0"/>
    <n v="663720"/>
    <s v="AfA:Wissenschaftl.Anl.u.Geräte"/>
    <n v="96"/>
  </r>
  <r>
    <n v="1920"/>
    <x v="160"/>
    <n v="720"/>
    <s v="Wissenschaftl.Anlagen u.Geräte"/>
    <x v="0"/>
    <x v="0"/>
    <n v="663720"/>
    <s v="AfA:Wissenschaftl.Anl.u.Geräte"/>
    <n v="96"/>
  </r>
  <r>
    <n v="1930"/>
    <x v="161"/>
    <n v="720"/>
    <s v="Wissenschaftl.Anlagen u.Geräte"/>
    <x v="0"/>
    <x v="0"/>
    <n v="663720"/>
    <s v="AfA:Wissenschaftl.Anl.u.Geräte"/>
    <n v="96"/>
  </r>
  <r>
    <n v="1940"/>
    <x v="162"/>
    <n v="720"/>
    <s v="Wissenschaftl.Anlagen u.Geräte"/>
    <x v="0"/>
    <x v="0"/>
    <n v="663720"/>
    <s v="AfA:Wissenschaftl.Anl.u.Geräte"/>
    <n v="120"/>
  </r>
  <r>
    <n v="1950"/>
    <x v="163"/>
    <n v="720"/>
    <s v="Wissenschaftl.Anlagen u.Geräte"/>
    <x v="0"/>
    <x v="0"/>
    <n v="663720"/>
    <s v="AfA:Wissenschaftl.Anl.u.Geräte"/>
    <n v="96"/>
  </r>
  <r>
    <n v="1970"/>
    <x v="164"/>
    <n v="720"/>
    <s v="Wissenschaftl.Anlagen u.Geräte"/>
    <x v="0"/>
    <x v="0"/>
    <n v="663720"/>
    <s v="AfA:Wissenschaftl.Anl.u.Geräte"/>
    <n v="120"/>
  </r>
  <r>
    <n v="1980"/>
    <x v="165"/>
    <n v="720"/>
    <s v="Wissenschaftl.Anlagen u.Geräte"/>
    <x v="0"/>
    <x v="0"/>
    <n v="663720"/>
    <s v="AfA:Wissenschaftl.Anl.u.Geräte"/>
    <n v="120"/>
  </r>
  <r>
    <n v="1990"/>
    <x v="166"/>
    <n v="720"/>
    <s v="Wissenschaftl.Anlagen u.Geräte"/>
    <x v="0"/>
    <x v="0"/>
    <n v="663720"/>
    <s v="AfA:Wissenschaftl.Anl.u.Geräte"/>
    <n v="96"/>
  </r>
  <r>
    <n v="2000"/>
    <x v="167"/>
    <n v="720"/>
    <s v="Wissenschaftl.Anlagen u.Geräte"/>
    <x v="0"/>
    <x v="0"/>
    <n v="663720"/>
    <s v="AfA:Wissenschaftl.Anl.u.Geräte"/>
    <n v="120"/>
  </r>
  <r>
    <n v="2000"/>
    <x v="167"/>
    <n v="810"/>
    <s v="Werkstätteneinrichtung"/>
    <x v="2"/>
    <x v="2"/>
    <n v="664810"/>
    <s v="AfA: Werkstätteneinrichtung"/>
    <n v="120"/>
  </r>
  <r>
    <n v="2010"/>
    <x v="168"/>
    <n v="720"/>
    <s v="Wissenschaftl.Anlagen u.Geräte"/>
    <x v="0"/>
    <x v="0"/>
    <n v="663720"/>
    <s v="AfA:Wissenschaftl.Anl.u.Geräte"/>
    <n v="96"/>
  </r>
  <r>
    <n v="2020"/>
    <x v="169"/>
    <n v="720"/>
    <s v="Wissenschaftl.Anlagen u.Geräte"/>
    <x v="0"/>
    <x v="0"/>
    <n v="663720"/>
    <s v="AfA:Wissenschaftl.Anl.u.Geräte"/>
    <n v="84"/>
  </r>
  <r>
    <n v="2020"/>
    <x v="169"/>
    <n v="850"/>
    <s v="Sonstige Betriebsausstattung"/>
    <x v="0"/>
    <x v="0"/>
    <n v="664850"/>
    <s v="AfA: Sonst.Betriebsausstattung"/>
    <n v="72"/>
  </r>
  <r>
    <n v="2020"/>
    <x v="169"/>
    <n v="810"/>
    <s v="Werkstätteneinrichtung"/>
    <x v="2"/>
    <x v="2"/>
    <n v="664810"/>
    <s v="AfA: Werkstätteneinrichtung"/>
    <n v="120"/>
  </r>
  <r>
    <n v="2030"/>
    <x v="170"/>
    <n v="700"/>
    <s v="Anl.u.Masch.d.E-vers.u.Betr-T"/>
    <x v="3"/>
    <x v="3"/>
    <n v="663700"/>
    <s v="AfA:Anl/Masch.d. E-ver/B-tech."/>
    <n v="228"/>
  </r>
  <r>
    <n v="2030"/>
    <x v="170"/>
    <n v="720"/>
    <s v="Wissenschaftl.Anlagen u.Geräte"/>
    <x v="0"/>
    <x v="0"/>
    <n v="663720"/>
    <s v="AfA:Wissenschaftl.Anl.u.Geräte"/>
    <n v="96"/>
  </r>
  <r>
    <n v="2030"/>
    <x v="170"/>
    <n v="850"/>
    <s v="Sonstige Betriebsausstattung"/>
    <x v="1"/>
    <x v="1"/>
    <n v="664850"/>
    <s v="AfA: Sonst.Betriebsausstattung"/>
    <n v="120"/>
  </r>
  <r>
    <n v="2040"/>
    <x v="171"/>
    <n v="720"/>
    <s v="Wissenschaftl.Anlagen u.Geräte"/>
    <x v="0"/>
    <x v="0"/>
    <n v="663720"/>
    <s v="AfA:Wissenschaftl.Anl.u.Geräte"/>
    <n v="96"/>
  </r>
  <r>
    <n v="2050"/>
    <x v="172"/>
    <n v="790"/>
    <s v="Geringwertige Anl.u. Maschinen"/>
    <x v="4"/>
    <x v="4"/>
    <n v="663790"/>
    <s v="AfA: GWG Anlagen und Maschinen"/>
    <n v="1"/>
  </r>
  <r>
    <n v="2050"/>
    <x v="172"/>
    <n v="79100"/>
    <s v="Sammelp. techn. Anl.u.Maschine"/>
    <x v="5"/>
    <x v="5"/>
    <n v="663009"/>
    <s v="AfA Sammelposten techn. Anlage"/>
    <n v="60"/>
  </r>
  <r>
    <n v="2050"/>
    <x v="172"/>
    <n v="810"/>
    <s v="Werkstätteneinrichtung"/>
    <x v="0"/>
    <x v="0"/>
    <n v="663720"/>
    <s v="AfA:Wissenschaftl.Anl.u.Geräte"/>
    <n v="120"/>
  </r>
  <r>
    <n v="2060"/>
    <x v="173"/>
    <n v="720"/>
    <s v="Wissenschaftl.Anlagen u.Geräte"/>
    <x v="0"/>
    <x v="0"/>
    <n v="663720"/>
    <s v="AfA:Wissenschaftl.Anl.u.Geräte"/>
    <n v="96"/>
  </r>
  <r>
    <n v="2070"/>
    <x v="174"/>
    <n v="720"/>
    <s v="Wissenschaftl.Anlagen u.Geräte"/>
    <x v="0"/>
    <x v="0"/>
    <n v="663720"/>
    <s v="AfA:Wissenschaftl.Anl.u.Geräte"/>
    <n v="120"/>
  </r>
  <r>
    <n v="2090"/>
    <x v="175"/>
    <n v="720"/>
    <s v="Wissenschaftl.Anlagen u.Geräte"/>
    <x v="0"/>
    <x v="0"/>
    <n v="663720"/>
    <s v="AfA:Wissenschaftl.Anl.u.Geräte"/>
    <n v="96"/>
  </r>
  <r>
    <n v="2100"/>
    <x v="176"/>
    <n v="720"/>
    <s v="Wissenschaftl.Anlagen u.Geräte"/>
    <x v="0"/>
    <x v="0"/>
    <n v="663720"/>
    <s v="AfA:Wissenschaftl.Anl.u.Geräte"/>
    <n v="144"/>
  </r>
  <r>
    <n v="2110"/>
    <x v="177"/>
    <n v="720"/>
    <s v="Wissenschaftl.Anlagen u.Geräte"/>
    <x v="0"/>
    <x v="0"/>
    <n v="663720"/>
    <s v="AfA:Wissenschaftl.Anl.u.Geräte"/>
    <n v="144"/>
  </r>
  <r>
    <n v="2120"/>
    <x v="178"/>
    <n v="720"/>
    <s v="Wissenschaftl.Anlagen u.Geräte"/>
    <x v="0"/>
    <x v="0"/>
    <n v="663720"/>
    <s v="AfA:Wissenschaftl.Anl.u.Geräte"/>
    <n v="144"/>
  </r>
  <r>
    <n v="2130"/>
    <x v="179"/>
    <n v="700"/>
    <s v="Anl.u.Masch.d.E-vers.u.Betr-T"/>
    <x v="3"/>
    <x v="3"/>
    <n v="663700"/>
    <s v="AfA:Anl/Masch.d. E-ver/B-tech."/>
    <n v="228"/>
  </r>
  <r>
    <n v="2130"/>
    <x v="179"/>
    <n v="850"/>
    <s v="Sonstige Betriebsausstattung"/>
    <x v="1"/>
    <x v="1"/>
    <n v="664850"/>
    <s v="AfA: Sonst.Betriebsausstattung"/>
    <n v="180"/>
  </r>
  <r>
    <n v="2130"/>
    <x v="179"/>
    <n v="720"/>
    <s v="Wissenschaftl.Anlagen u.Geräte"/>
    <x v="0"/>
    <x v="0"/>
    <n v="663720"/>
    <s v="AfA:Wissenschaftl.Anl.u.Geräte"/>
    <n v="144"/>
  </r>
  <r>
    <n v="2140"/>
    <x v="180"/>
    <n v="720"/>
    <s v="Wissenschaftl.Anlagen u.Geräte"/>
    <x v="0"/>
    <x v="0"/>
    <n v="663720"/>
    <s v="AfA:Wissenschaftl.Anl.u.Geräte"/>
    <n v="144"/>
  </r>
  <r>
    <n v="2150"/>
    <x v="181"/>
    <n v="720"/>
    <s v="Wissenschaftl.Anlagen u.Geräte"/>
    <x v="0"/>
    <x v="0"/>
    <n v="663720"/>
    <s v="AfA:Wissenschaftl.Anl.u.Geräte"/>
    <n v="120"/>
  </r>
  <r>
    <n v="2150"/>
    <x v="181"/>
    <n v="850"/>
    <s v="Sonstige Betriebsausstattung"/>
    <x v="1"/>
    <x v="1"/>
    <n v="664850"/>
    <s v="AfA: Sonst.Betriebsausstattung"/>
    <n v="120"/>
  </r>
  <r>
    <n v="2160"/>
    <x v="182"/>
    <n v="720"/>
    <s v="Wissenschaftl.Anlagen u.Geräte"/>
    <x v="0"/>
    <x v="0"/>
    <n v="663720"/>
    <s v="AfA:Wissenschaftl.Anl.u.Geräte"/>
    <n v="120"/>
  </r>
  <r>
    <n v="2160"/>
    <x v="182"/>
    <n v="790"/>
    <s v="Geringwertige Anl.u. Maschinen"/>
    <x v="4"/>
    <x v="4"/>
    <n v="663790"/>
    <s v="AfA: GWG Anlagen und Maschinen"/>
    <n v="1"/>
  </r>
  <r>
    <n v="2170"/>
    <x v="183"/>
    <n v="720"/>
    <s v="Wissenschaftl.Anlagen u.Geräte"/>
    <x v="0"/>
    <x v="0"/>
    <n v="663720"/>
    <s v="AfA:Wissenschaftl.Anl.u.Geräte"/>
    <n v="120"/>
  </r>
  <r>
    <n v="2180"/>
    <x v="184"/>
    <n v="720"/>
    <s v="Wissenschaftl.Anlagen u.Geräte"/>
    <x v="0"/>
    <x v="0"/>
    <n v="663720"/>
    <s v="AfA:Wissenschaftl.Anl.u.Geräte"/>
    <n v="120"/>
  </r>
  <r>
    <n v="2180"/>
    <x v="184"/>
    <n v="850"/>
    <s v="Sonstige Betriebsausstattung"/>
    <x v="0"/>
    <x v="0"/>
    <n v="664850"/>
    <s v="AfA: Sonst.Betriebsausstattung"/>
    <n v="72"/>
  </r>
  <r>
    <n v="2190"/>
    <x v="185"/>
    <n v="720"/>
    <s v="Wissenschaftl.Anlagen u.Geräte"/>
    <x v="0"/>
    <x v="0"/>
    <n v="663720"/>
    <s v="AfA:Wissenschaftl.Anl.u.Geräte"/>
    <n v="120"/>
  </r>
  <r>
    <n v="2190"/>
    <x v="185"/>
    <n v="790"/>
    <s v="Geringwertige Anl.u. Maschinen"/>
    <x v="4"/>
    <x v="4"/>
    <n v="663790"/>
    <s v="AfA: GWG Anlagen und Maschinen"/>
    <n v="1"/>
  </r>
  <r>
    <n v="2200"/>
    <x v="186"/>
    <n v="720"/>
    <s v="Wissenschaftl.Anlagen u.Geräte"/>
    <x v="0"/>
    <x v="0"/>
    <n v="663720"/>
    <s v="AfA:Wissenschaftl.Anl.u.Geräte"/>
    <n v="144"/>
  </r>
  <r>
    <n v="2210"/>
    <x v="187"/>
    <n v="720"/>
    <s v="Wissenschaftl.Anlagen u.Geräte"/>
    <x v="0"/>
    <x v="0"/>
    <n v="663720"/>
    <s v="AfA:Wissenschaftl.Anl.u.Geräte"/>
    <n v="144"/>
  </r>
  <r>
    <n v="2220"/>
    <x v="188"/>
    <n v="720"/>
    <s v="Wissenschaftl.Anlagen u.Geräte"/>
    <x v="0"/>
    <x v="0"/>
    <n v="663720"/>
    <s v="AfA:Wissenschaftl.Anl.u.Geräte"/>
    <n v="144"/>
  </r>
  <r>
    <n v="2230"/>
    <x v="189"/>
    <n v="720"/>
    <s v="Wissenschaftl.Anlagen u.Geräte"/>
    <x v="0"/>
    <x v="0"/>
    <n v="663720"/>
    <s v="AfA:Wissenschaftl.Anl.u.Geräte"/>
    <n v="144"/>
  </r>
  <r>
    <n v="2240"/>
    <x v="190"/>
    <n v="720"/>
    <s v="Wissenschaftl.Anlagen u.Geräte"/>
    <x v="0"/>
    <x v="0"/>
    <n v="663720"/>
    <s v="AfA:Wissenschaftl.Anl.u.Geräte"/>
    <n v="144"/>
  </r>
  <r>
    <n v="2240"/>
    <x v="190"/>
    <n v="850"/>
    <s v="Sonstige Betriebsausstattung"/>
    <x v="1"/>
    <x v="1"/>
    <n v="664850"/>
    <s v="AfA: Sonst.Betriebsausstattung"/>
    <n v="180"/>
  </r>
  <r>
    <n v="2250"/>
    <x v="191"/>
    <n v="720"/>
    <s v="Wissenschaftl.Anlagen u.Geräte"/>
    <x v="0"/>
    <x v="0"/>
    <n v="663720"/>
    <s v="AfA:Wissenschaftl.Anl.u.Geräte"/>
    <n v="144"/>
  </r>
  <r>
    <n v="2260"/>
    <x v="192"/>
    <n v="720"/>
    <s v="Wissenschaftl.Anlagen u.Geräte"/>
    <x v="0"/>
    <x v="0"/>
    <n v="663720"/>
    <s v="AfA:Wissenschaftl.Anl.u.Geräte"/>
    <n v="144"/>
  </r>
  <r>
    <n v="2260"/>
    <x v="192"/>
    <n v="79100"/>
    <s v="Sammelp. techn. Anl.u.Maschine"/>
    <x v="5"/>
    <x v="5"/>
    <n v="663009"/>
    <s v="AfA Sammelposten techn. Anlage"/>
    <n v="60"/>
  </r>
  <r>
    <n v="2260"/>
    <x v="192"/>
    <n v="7301"/>
    <s v="EDV-Anlagen"/>
    <x v="6"/>
    <x v="6"/>
    <n v="663730"/>
    <s v="AfA:EDV-Anl./Medien-u.Tontechn"/>
    <n v="72"/>
  </r>
  <r>
    <n v="2260"/>
    <x v="192"/>
    <n v="790"/>
    <s v="Geringwertige Anl.u. Maschinen"/>
    <x v="4"/>
    <x v="4"/>
    <n v="663790"/>
    <s v="AfA: GWG Anlagen und Maschinen"/>
    <n v="1"/>
  </r>
  <r>
    <n v="2270"/>
    <x v="193"/>
    <n v="720"/>
    <s v="Wissenschaftl.Anlagen u.Geräte"/>
    <x v="0"/>
    <x v="0"/>
    <n v="663720"/>
    <s v="AfA:Wissenschaftl.Anl.u.Geräte"/>
    <n v="120"/>
  </r>
  <r>
    <n v="2290"/>
    <x v="194"/>
    <n v="720"/>
    <s v="Wissenschaftl.Anlagen u.Geräte"/>
    <x v="0"/>
    <x v="0"/>
    <n v="663720"/>
    <s v="AfA:Wissenschaftl.Anl.u.Geräte"/>
    <n v="120"/>
  </r>
  <r>
    <n v="2300"/>
    <x v="195"/>
    <n v="720"/>
    <s v="Wissenschaftl.Anlagen u.Geräte"/>
    <x v="0"/>
    <x v="0"/>
    <n v="663720"/>
    <s v="AfA:Wissenschaftl.Anl.u.Geräte"/>
    <n v="72"/>
  </r>
  <r>
    <n v="2310"/>
    <x v="196"/>
    <n v="720"/>
    <s v="Wissenschaftl.Anlagen u.Geräte"/>
    <x v="0"/>
    <x v="0"/>
    <n v="663720"/>
    <s v="AfA:Wissenschaftl.Anl.u.Geräte"/>
    <n v="144"/>
  </r>
  <r>
    <n v="2320"/>
    <x v="197"/>
    <n v="720"/>
    <s v="Wissenschaftl.Anlagen u.Geräte"/>
    <x v="0"/>
    <x v="0"/>
    <n v="663720"/>
    <s v="AfA:Wissenschaftl.Anl.u.Geräte"/>
    <n v="120"/>
  </r>
  <r>
    <n v="2320"/>
    <x v="197"/>
    <n v="850"/>
    <s v="Sonstige Betriebsausstattung"/>
    <x v="1"/>
    <x v="1"/>
    <n v="664850"/>
    <s v="AfA: Sonst.Betriebsausstattung"/>
    <n v="180"/>
  </r>
  <r>
    <n v="2320"/>
    <x v="197"/>
    <n v="8910"/>
    <s v="GWG Sammelposten"/>
    <x v="7"/>
    <x v="7"/>
    <n v="664099"/>
    <s v="AfA Sammelposten BGA"/>
    <n v="1"/>
  </r>
  <r>
    <n v="2330"/>
    <x v="198"/>
    <n v="720"/>
    <s v="Wissenschaftl.Anlagen u.Geräte"/>
    <x v="0"/>
    <x v="0"/>
    <n v="663720"/>
    <s v="AfA:Wissenschaftl.Anl.u.Geräte"/>
    <n v="120"/>
  </r>
  <r>
    <n v="2340"/>
    <x v="199"/>
    <n v="720"/>
    <s v="Wissenschaftl.Anlagen u.Geräte"/>
    <x v="0"/>
    <x v="0"/>
    <n v="663720"/>
    <s v="AfA:Wissenschaftl.Anl.u.Geräte"/>
    <n v="120"/>
  </r>
  <r>
    <n v="2350"/>
    <x v="200"/>
    <n v="720"/>
    <s v="Wissenschaftl.Anlagen u.Geräte"/>
    <x v="0"/>
    <x v="0"/>
    <n v="663720"/>
    <s v="AfA:Wissenschaftl.Anl.u.Geräte"/>
    <n v="96"/>
  </r>
  <r>
    <n v="2350"/>
    <x v="200"/>
    <n v="840"/>
    <s v="Fuhrpark"/>
    <x v="8"/>
    <x v="8"/>
    <n v="664840"/>
    <s v="AfA: Fuhrpark"/>
    <n v="96"/>
  </r>
  <r>
    <n v="2360"/>
    <x v="201"/>
    <n v="720"/>
    <s v="Wissenschaftl.Anlagen u.Geräte"/>
    <x v="0"/>
    <x v="0"/>
    <n v="663720"/>
    <s v="AfA:Wissenschaftl.Anl.u.Geräte"/>
    <n v="96"/>
  </r>
  <r>
    <n v="2370"/>
    <x v="202"/>
    <n v="720"/>
    <s v="Wissenschaftl.Anlagen u.Geräte"/>
    <x v="0"/>
    <x v="0"/>
    <n v="663720"/>
    <s v="AfA:Wissenschaftl.Anl.u.Geräte"/>
    <n v="120"/>
  </r>
  <r>
    <n v="2380"/>
    <x v="203"/>
    <n v="720"/>
    <s v="Wissenschaftl.Anlagen u.Geräte"/>
    <x v="0"/>
    <x v="0"/>
    <n v="663720"/>
    <s v="AfA:Wissenschaftl.Anl.u.Geräte"/>
    <n v="120"/>
  </r>
  <r>
    <n v="2390"/>
    <x v="204"/>
    <n v="720"/>
    <s v="Wissenschaftl.Anlagen u.Geräte"/>
    <x v="0"/>
    <x v="0"/>
    <n v="663720"/>
    <s v="AfA:Wissenschaftl.Anl.u.Geräte"/>
    <n v="96"/>
  </r>
  <r>
    <n v="2400"/>
    <x v="205"/>
    <n v="720"/>
    <s v="Wissenschaftl.Anlagen u.Geräte"/>
    <x v="0"/>
    <x v="0"/>
    <n v="663720"/>
    <s v="AfA:Wissenschaftl.Anl.u.Geräte"/>
    <n v="240"/>
  </r>
  <r>
    <n v="2400"/>
    <x v="205"/>
    <n v="840"/>
    <s v="Fuhrpark"/>
    <x v="8"/>
    <x v="8"/>
    <n v="664840"/>
    <s v="AfA: Fuhrpark"/>
    <n v="240"/>
  </r>
  <r>
    <n v="2410"/>
    <x v="206"/>
    <n v="720"/>
    <s v="Wissenschaftl.Anlagen u.Geräte"/>
    <x v="0"/>
    <x v="0"/>
    <n v="663720"/>
    <s v="AfA:Wissenschaftl.Anl.u.Geräte"/>
    <n v="144"/>
  </r>
  <r>
    <n v="2410"/>
    <x v="206"/>
    <n v="840"/>
    <s v="Fuhrpark"/>
    <x v="8"/>
    <x v="8"/>
    <n v="664840"/>
    <s v="AfA: Fuhrpark"/>
    <n v="144"/>
  </r>
  <r>
    <n v="2420"/>
    <x v="207"/>
    <n v="720"/>
    <s v="Wissenschaftl.Anlagen u.Geräte"/>
    <x v="0"/>
    <x v="0"/>
    <n v="663720"/>
    <s v="AfA:Wissenschaftl.Anl.u.Geräte"/>
    <n v="144"/>
  </r>
  <r>
    <n v="2430"/>
    <x v="208"/>
    <n v="720"/>
    <s v="Wissenschaftl.Anlagen u.Geräte"/>
    <x v="0"/>
    <x v="0"/>
    <n v="663720"/>
    <s v="AfA:Wissenschaftl.Anl.u.Geräte"/>
    <n v="144"/>
  </r>
  <r>
    <n v="2440"/>
    <x v="209"/>
    <n v="720"/>
    <s v="Wissenschaftl.Anlagen u.Geräte"/>
    <x v="0"/>
    <x v="0"/>
    <n v="663720"/>
    <s v="AfA:Wissenschaftl.Anl.u.Geräte"/>
    <n v="96"/>
  </r>
  <r>
    <n v="2450"/>
    <x v="210"/>
    <n v="720"/>
    <s v="Wissenschaftl.Anlagen u.Geräte"/>
    <x v="0"/>
    <x v="0"/>
    <n v="663720"/>
    <s v="AfA:Wissenschaftl.Anl.u.Geräte"/>
    <n v="120"/>
  </r>
  <r>
    <n v="2460"/>
    <x v="211"/>
    <n v="720"/>
    <s v="Wissenschaftl.Anlagen u.Geräte"/>
    <x v="0"/>
    <x v="0"/>
    <n v="663720"/>
    <s v="AfA:Wissenschaftl.Anl.u.Geräte"/>
    <n v="120"/>
  </r>
  <r>
    <n v="2470"/>
    <x v="212"/>
    <n v="720"/>
    <s v="Wissenschaftl.Anlagen u.Geräte"/>
    <x v="0"/>
    <x v="0"/>
    <n v="663720"/>
    <s v="AfA:Wissenschaftl.Anl.u.Geräte"/>
    <n v="96"/>
  </r>
  <r>
    <n v="2490"/>
    <x v="213"/>
    <n v="720"/>
    <s v="Wissenschaftl.Anlagen u.Geräte"/>
    <x v="0"/>
    <x v="0"/>
    <n v="663720"/>
    <s v="AfA:Wissenschaftl.Anl.u.Geräte"/>
    <n v="96"/>
  </r>
  <r>
    <n v="2490"/>
    <x v="213"/>
    <n v="840"/>
    <s v="Fuhrpark"/>
    <x v="8"/>
    <x v="8"/>
    <n v="664840"/>
    <s v="AfA: Fuhrpark"/>
    <n v="96"/>
  </r>
  <r>
    <n v="2500"/>
    <x v="214"/>
    <n v="720"/>
    <s v="Wissenschaftl.Anlagen u.Geräte"/>
    <x v="0"/>
    <x v="0"/>
    <n v="663720"/>
    <s v="AfA:Wissenschaftl.Anl.u.Geräte"/>
    <n v="108"/>
  </r>
  <r>
    <n v="2500"/>
    <x v="214"/>
    <n v="840"/>
    <s v="Fuhrpark"/>
    <x v="8"/>
    <x v="8"/>
    <n v="664840"/>
    <s v="AfA: Fuhrpark"/>
    <n v="108"/>
  </r>
  <r>
    <n v="2510"/>
    <x v="215"/>
    <n v="720"/>
    <s v="Wissenschaftl.Anlagen u.Geräte"/>
    <x v="0"/>
    <x v="0"/>
    <n v="663720"/>
    <s v="AfA:Wissenschaftl.Anl.u.Geräte"/>
    <n v="108"/>
  </r>
  <r>
    <n v="2510"/>
    <x v="215"/>
    <n v="840"/>
    <s v="Fuhrpark"/>
    <x v="8"/>
    <x v="8"/>
    <n v="664840"/>
    <s v="AfA: Fuhrpark"/>
    <n v="108"/>
  </r>
  <r>
    <n v="2520"/>
    <x v="216"/>
    <n v="720"/>
    <s v="Wissenschaftl.Anlagen u.Geräte"/>
    <x v="0"/>
    <x v="0"/>
    <n v="663720"/>
    <s v="AfA:Wissenschaftl.Anl.u.Geräte"/>
    <n v="96"/>
  </r>
  <r>
    <n v="2520"/>
    <x v="216"/>
    <n v="840"/>
    <s v="Fuhrpark"/>
    <x v="8"/>
    <x v="8"/>
    <n v="664840"/>
    <s v="AfA: Fuhrpark"/>
    <n v="96"/>
  </r>
  <r>
    <n v="2530"/>
    <x v="217"/>
    <n v="720"/>
    <s v="Wissenschaftl.Anlagen u.Geräte"/>
    <x v="0"/>
    <x v="0"/>
    <n v="663720"/>
    <s v="AfA:Wissenschaftl.Anl.u.Geräte"/>
    <n v="132"/>
  </r>
  <r>
    <n v="2530"/>
    <x v="217"/>
    <n v="840"/>
    <s v="Fuhrpark"/>
    <x v="8"/>
    <x v="8"/>
    <n v="664840"/>
    <s v="AfA: Fuhrpark"/>
    <n v="132"/>
  </r>
  <r>
    <n v="2540"/>
    <x v="218"/>
    <n v="720"/>
    <s v="Wissenschaftl.Anlagen u.Geräte"/>
    <x v="0"/>
    <x v="0"/>
    <n v="663720"/>
    <s v="AfA:Wissenschaftl.Anl.u.Geräte"/>
    <n v="144"/>
  </r>
  <r>
    <n v="2540"/>
    <x v="218"/>
    <n v="840"/>
    <s v="Fuhrpark"/>
    <x v="8"/>
    <x v="8"/>
    <n v="664840"/>
    <s v="AfA: Fuhrpark"/>
    <n v="144"/>
  </r>
  <r>
    <n v="2550"/>
    <x v="219"/>
    <n v="720"/>
    <s v="Wissenschaftl.Anlagen u.Geräte"/>
    <x v="0"/>
    <x v="0"/>
    <n v="663720"/>
    <s v="AfA:Wissenschaftl.Anl.u.Geräte"/>
    <n v="84"/>
  </r>
  <r>
    <n v="2550"/>
    <x v="219"/>
    <n v="840"/>
    <s v="Fuhrpark"/>
    <x v="8"/>
    <x v="8"/>
    <n v="664840"/>
    <s v="AfA: Fuhrpark"/>
    <n v="84"/>
  </r>
  <r>
    <n v="2560"/>
    <x v="220"/>
    <n v="720"/>
    <s v="Wissenschaftl.Anlagen u.Geräte"/>
    <x v="0"/>
    <x v="0"/>
    <n v="663720"/>
    <s v="AfA:Wissenschaftl.Anl.u.Geräte"/>
    <n v="96"/>
  </r>
  <r>
    <n v="2570"/>
    <x v="221"/>
    <n v="720"/>
    <s v="Wissenschaftl.Anlagen u.Geräte"/>
    <x v="0"/>
    <x v="0"/>
    <n v="663720"/>
    <s v="AfA:Wissenschaftl.Anl.u.Geräte"/>
    <n v="96"/>
  </r>
  <r>
    <n v="2580"/>
    <x v="222"/>
    <n v="720"/>
    <s v="Wissenschaftl.Anlagen u.Geräte"/>
    <x v="0"/>
    <x v="0"/>
    <n v="663720"/>
    <s v="AfA:Wissenschaftl.Anl.u.Geräte"/>
    <n v="96"/>
  </r>
  <r>
    <n v="2580"/>
    <x v="222"/>
    <n v="840"/>
    <s v="Fuhrpark"/>
    <x v="8"/>
    <x v="8"/>
    <n v="664840"/>
    <s v="AfA: Fuhrpark"/>
    <n v="96"/>
  </r>
  <r>
    <n v="2590"/>
    <x v="223"/>
    <n v="720"/>
    <s v="Wissenschaftl.Anlagen u.Geräte"/>
    <x v="0"/>
    <x v="0"/>
    <n v="663720"/>
    <s v="AfA:Wissenschaftl.Anl.u.Geräte"/>
    <n v="144"/>
  </r>
  <r>
    <n v="2590"/>
    <x v="223"/>
    <n v="840"/>
    <s v="Fuhrpark"/>
    <x v="8"/>
    <x v="8"/>
    <n v="664840"/>
    <s v="AfA: Fuhrpark"/>
    <n v="144"/>
  </r>
  <r>
    <n v="2600"/>
    <x v="224"/>
    <n v="720"/>
    <s v="Wissenschaftl.Anlagen u.Geräte"/>
    <x v="0"/>
    <x v="0"/>
    <n v="663720"/>
    <s v="AfA:Wissenschaftl.Anl.u.Geräte"/>
    <n v="144"/>
  </r>
  <r>
    <n v="2600"/>
    <x v="224"/>
    <n v="790"/>
    <s v="Geringwertige Anl.u. Maschinen"/>
    <x v="4"/>
    <x v="4"/>
    <n v="663790"/>
    <s v="AfA: GWG Anlagen und Maschinen"/>
    <n v="1"/>
  </r>
  <r>
    <n v="2600"/>
    <x v="224"/>
    <n v="79100"/>
    <s v="Sammelp. techn. Anl.u.Maschine"/>
    <x v="5"/>
    <x v="5"/>
    <n v="663009"/>
    <s v="AfA Sammelposten techn. Anlage"/>
    <n v="60"/>
  </r>
  <r>
    <n v="2610"/>
    <x v="225"/>
    <n v="720"/>
    <s v="Wissenschaftl.Anlagen u.Geräte"/>
    <x v="0"/>
    <x v="0"/>
    <n v="663720"/>
    <s v="AfA:Wissenschaftl.Anl.u.Geräte"/>
    <n v="144"/>
  </r>
  <r>
    <n v="2620"/>
    <x v="226"/>
    <n v="720"/>
    <s v="Wissenschaftl.Anlagen u.Geräte"/>
    <x v="0"/>
    <x v="0"/>
    <n v="663720"/>
    <s v="AfA:Wissenschaftl.Anl.u.Geräte"/>
    <n v="144"/>
  </r>
  <r>
    <n v="2630"/>
    <x v="227"/>
    <n v="720"/>
    <s v="Wissenschaftl.Anlagen u.Geräte"/>
    <x v="0"/>
    <x v="0"/>
    <n v="663720"/>
    <s v="AfA:Wissenschaftl.Anl.u.Geräte"/>
    <n v="144"/>
  </r>
  <r>
    <n v="2630"/>
    <x v="227"/>
    <n v="850"/>
    <s v="Sonstige Betriebsausstattung"/>
    <x v="0"/>
    <x v="0"/>
    <n v="664850"/>
    <s v="AfA: Sonst.Betriebsausstattung"/>
    <n v="72"/>
  </r>
  <r>
    <n v="2640"/>
    <x v="228"/>
    <n v="720"/>
    <s v="Wissenschaftl.Anlagen u.Geräte"/>
    <x v="0"/>
    <x v="0"/>
    <n v="663720"/>
    <s v="AfA:Wissenschaftl.Anl.u.Geräte"/>
    <n v="96"/>
  </r>
  <r>
    <n v="2650"/>
    <x v="229"/>
    <n v="720"/>
    <s v="Wissenschaftl.Anlagen u.Geräte"/>
    <x v="0"/>
    <x v="0"/>
    <n v="663720"/>
    <s v="AfA:Wissenschaftl.Anl.u.Geräte"/>
    <n v="96"/>
  </r>
  <r>
    <n v="2660"/>
    <x v="230"/>
    <n v="720"/>
    <s v="Wissenschaftl.Anlagen u.Geräte"/>
    <x v="0"/>
    <x v="0"/>
    <n v="663720"/>
    <s v="AfA:Wissenschaftl.Anl.u.Geräte"/>
    <n v="120"/>
  </r>
  <r>
    <n v="2670"/>
    <x v="231"/>
    <n v="720"/>
    <s v="Wissenschaftl.Anlagen u.Geräte"/>
    <x v="0"/>
    <x v="0"/>
    <n v="663720"/>
    <s v="AfA:Wissenschaftl.Anl.u.Geräte"/>
    <n v="144"/>
  </r>
  <r>
    <n v="2670"/>
    <x v="231"/>
    <n v="860"/>
    <s v="Büroma.,Org.mittel u.Komm.anl."/>
    <x v="9"/>
    <x v="9"/>
    <n v="664860"/>
    <s v="AfA:Büroma/Org.mittel/Komm.anl"/>
    <n v="108"/>
  </r>
  <r>
    <n v="2670"/>
    <x v="231"/>
    <n v="850"/>
    <s v="Sonstige Betriebsausstattung"/>
    <x v="1"/>
    <x v="1"/>
    <n v="664850"/>
    <s v="AfA: Sonst.Betriebsausstattung"/>
    <n v="120"/>
  </r>
  <r>
    <n v="2680"/>
    <x v="232"/>
    <n v="720"/>
    <s v="Wissenschaftl.Anlagen u.Geräte"/>
    <x v="0"/>
    <x v="0"/>
    <n v="663720"/>
    <s v="AfA:Wissenschaftl.Anl.u.Geräte"/>
    <n v="120"/>
  </r>
  <r>
    <n v="2690"/>
    <x v="233"/>
    <n v="720"/>
    <s v="Wissenschaftl.Anlagen u.Geräte"/>
    <x v="0"/>
    <x v="0"/>
    <n v="663720"/>
    <s v="AfA:Wissenschaftl.Anl.u.Geräte"/>
    <n v="120"/>
  </r>
  <r>
    <n v="2700"/>
    <x v="234"/>
    <n v="720"/>
    <s v="Wissenschaftl.Anlagen u.Geräte"/>
    <x v="0"/>
    <x v="0"/>
    <n v="663720"/>
    <s v="AfA:Wissenschaftl.Anl.u.Geräte"/>
    <n v="96"/>
  </r>
  <r>
    <n v="2710"/>
    <x v="235"/>
    <n v="720"/>
    <s v="Wissenschaftl.Anlagen u.Geräte"/>
    <x v="0"/>
    <x v="0"/>
    <n v="663720"/>
    <s v="AfA:Wissenschaftl.Anl.u.Geräte"/>
    <n v="96"/>
  </r>
  <r>
    <n v="2720"/>
    <x v="236"/>
    <n v="720"/>
    <s v="Wissenschaftl.Anlagen u.Geräte"/>
    <x v="0"/>
    <x v="0"/>
    <n v="663720"/>
    <s v="AfA:Wissenschaftl.Anl.u.Geräte"/>
    <n v="96"/>
  </r>
  <r>
    <n v="2720"/>
    <x v="236"/>
    <n v="7301"/>
    <s v="EDV-Anlagen"/>
    <x v="0"/>
    <x v="0"/>
    <n v="6637301"/>
    <s v="AfA:EDV-Anlagen"/>
    <n v="96"/>
  </r>
  <r>
    <n v="2730"/>
    <x v="237"/>
    <n v="720"/>
    <s v="Wissenschaftl.Anlagen u.Geräte"/>
    <x v="0"/>
    <x v="0"/>
    <n v="663720"/>
    <s v="AfA:Wissenschaftl.Anl.u.Geräte"/>
    <n v="96"/>
  </r>
  <r>
    <n v="2740"/>
    <x v="238"/>
    <n v="720"/>
    <s v="Wissenschaftl.Anlagen u.Geräte"/>
    <x v="0"/>
    <x v="0"/>
    <n v="663720"/>
    <s v="AfA:Wissenschaftl.Anl.u.Geräte"/>
    <n v="96"/>
  </r>
  <r>
    <n v="2750"/>
    <x v="239"/>
    <n v="720"/>
    <s v="Wissenschaftl.Anlagen u.Geräte"/>
    <x v="0"/>
    <x v="0"/>
    <n v="663720"/>
    <s v="AfA:Wissenschaftl.Anl.u.Geräte"/>
    <n v="120"/>
  </r>
  <r>
    <n v="2760"/>
    <x v="240"/>
    <n v="720"/>
    <s v="Wissenschaftl.Anlagen u.Geräte"/>
    <x v="0"/>
    <x v="0"/>
    <n v="663720"/>
    <s v="AfA:Wissenschaftl.Anl.u.Geräte"/>
    <n v="96"/>
  </r>
  <r>
    <n v="2760"/>
    <x v="240"/>
    <n v="7301"/>
    <s v="EDV-Anlagen"/>
    <x v="0"/>
    <x v="0"/>
    <n v="663730"/>
    <s v="AfA:EDV-Anl./Medien-u.Tontechn"/>
    <n v="96"/>
  </r>
  <r>
    <n v="2770"/>
    <x v="241"/>
    <n v="720"/>
    <s v="Wissenschaftl.Anlagen u.Geräte"/>
    <x v="0"/>
    <x v="0"/>
    <n v="663720"/>
    <s v="AfA:Wissenschaftl.Anl.u.Geräte"/>
    <n v="96"/>
  </r>
  <r>
    <n v="2780"/>
    <x v="242"/>
    <n v="720"/>
    <s v="Wissenschaftl.Anlagen u.Geräte"/>
    <x v="0"/>
    <x v="0"/>
    <n v="663720"/>
    <s v="AfA:Wissenschaftl.Anl.u.Geräte"/>
    <n v="96"/>
  </r>
  <r>
    <n v="2790"/>
    <x v="243"/>
    <n v="720"/>
    <s v="Wissenschaftl.Anlagen u.Geräte"/>
    <x v="0"/>
    <x v="0"/>
    <n v="663720"/>
    <s v="AfA:Wissenschaftl.Anl.u.Geräte"/>
    <n v="120"/>
  </r>
  <r>
    <n v="2800"/>
    <x v="244"/>
    <n v="720"/>
    <s v="Wissenschaftl.Anlagen u.Geräte"/>
    <x v="0"/>
    <x v="0"/>
    <n v="663720"/>
    <s v="AfA:Wissenschaftl.Anl.u.Geräte"/>
    <n v="96"/>
  </r>
  <r>
    <n v="2800"/>
    <x v="244"/>
    <n v="790"/>
    <s v="Geringwertige Anl.u. Maschinen"/>
    <x v="4"/>
    <x v="4"/>
    <n v="663790"/>
    <s v="AfA: GWG Anlagen und Maschinen"/>
    <n v="1"/>
  </r>
  <r>
    <n v="2810"/>
    <x v="245"/>
    <n v="720"/>
    <s v="Wissenschaftl.Anlagen u.Geräte"/>
    <x v="0"/>
    <x v="0"/>
    <n v="663720"/>
    <s v="AfA:Wissenschaftl.Anl.u.Geräte"/>
    <n v="96"/>
  </r>
  <r>
    <n v="2820"/>
    <x v="246"/>
    <n v="720"/>
    <s v="Wissenschaftl.Anlagen u.Geräte"/>
    <x v="0"/>
    <x v="0"/>
    <n v="663720"/>
    <s v="AfA:Wissenschaftl.Anl.u.Geräte"/>
    <n v="120"/>
  </r>
  <r>
    <n v="2830"/>
    <x v="247"/>
    <n v="720"/>
    <s v="Wissenschaftl.Anlagen u.Geräte"/>
    <x v="0"/>
    <x v="0"/>
    <n v="663720"/>
    <s v="AfA:Wissenschaftl.Anl.u.Geräte"/>
    <n v="120"/>
  </r>
  <r>
    <n v="2840"/>
    <x v="248"/>
    <n v="720"/>
    <s v="Wissenschaftl.Anlagen u.Geräte"/>
    <x v="0"/>
    <x v="0"/>
    <n v="663720"/>
    <s v="AfA:Wissenschaftl.Anl.u.Geräte"/>
    <n v="120"/>
  </r>
  <r>
    <n v="2850"/>
    <x v="249"/>
    <n v="720"/>
    <s v="Wissenschaftl.Anlagen u.Geräte"/>
    <x v="0"/>
    <x v="0"/>
    <n v="663720"/>
    <s v="AfA:Wissenschaftl.Anl.u.Geräte"/>
    <n v="144"/>
  </r>
  <r>
    <n v="2860"/>
    <x v="250"/>
    <n v="720"/>
    <s v="Wissenschaftl.Anlagen u.Geräte"/>
    <x v="0"/>
    <x v="0"/>
    <n v="663720"/>
    <s v="AfA:Wissenschaftl.Anl.u.Geräte"/>
    <n v="96"/>
  </r>
  <r>
    <n v="2870"/>
    <x v="251"/>
    <n v="720"/>
    <s v="Wissenschaftl.Anlagen u.Geräte"/>
    <x v="0"/>
    <x v="0"/>
    <n v="663720"/>
    <s v="AfA:Wissenschaftl.Anl.u.Geräte"/>
    <n v="120"/>
  </r>
  <r>
    <n v="2880"/>
    <x v="252"/>
    <n v="720"/>
    <s v="Wissenschaftl.Anlagen u.Geräte"/>
    <x v="0"/>
    <x v="0"/>
    <n v="663720"/>
    <s v="AfA:Wissenschaftl.Anl.u.Geräte"/>
    <n v="96"/>
  </r>
  <r>
    <n v="2890"/>
    <x v="253"/>
    <n v="720"/>
    <s v="Wissenschaftl.Anlagen u.Geräte"/>
    <x v="0"/>
    <x v="0"/>
    <n v="663720"/>
    <s v="AfA:Wissenschaftl.Anl.u.Geräte"/>
    <n v="120"/>
  </r>
  <r>
    <n v="2900"/>
    <x v="254"/>
    <n v="720"/>
    <s v="Wissenschaftl.Anlagen u.Geräte"/>
    <x v="0"/>
    <x v="0"/>
    <n v="663720"/>
    <s v="AfA:Wissenschaftl.Anl.u.Geräte"/>
    <n v="144"/>
  </r>
  <r>
    <n v="2910"/>
    <x v="255"/>
    <n v="720"/>
    <s v="Wissenschaftl.Anlagen u.Geräte"/>
    <x v="0"/>
    <x v="0"/>
    <n v="663720"/>
    <s v="AfA:Wissenschaftl.Anl.u.Geräte"/>
    <n v="144"/>
  </r>
  <r>
    <n v="2920"/>
    <x v="256"/>
    <n v="720"/>
    <s v="Wissenschaftl.Anlagen u.Geräte"/>
    <x v="0"/>
    <x v="0"/>
    <n v="663720"/>
    <s v="AfA:Wissenschaftl.Anl.u.Geräte"/>
    <n v="144"/>
  </r>
  <r>
    <n v="2930"/>
    <x v="257"/>
    <n v="720"/>
    <s v="Wissenschaftl.Anlagen u.Geräte"/>
    <x v="0"/>
    <x v="0"/>
    <n v="663720"/>
    <s v="AfA:Wissenschaftl.Anl.u.Geräte"/>
    <n v="144"/>
  </r>
  <r>
    <n v="2940"/>
    <x v="258"/>
    <n v="720"/>
    <s v="Wissenschaftl.Anlagen u.Geräte"/>
    <x v="0"/>
    <x v="0"/>
    <n v="663720"/>
    <s v="AfA:Wissenschaftl.Anl.u.Geräte"/>
    <n v="144"/>
  </r>
  <r>
    <n v="2950"/>
    <x v="259"/>
    <n v="720"/>
    <s v="Wissenschaftl.Anlagen u.Geräte"/>
    <x v="0"/>
    <x v="0"/>
    <n v="663720"/>
    <s v="AfA:Wissenschaftl.Anl.u.Geräte"/>
    <n v="144"/>
  </r>
  <r>
    <n v="2960"/>
    <x v="260"/>
    <n v="720"/>
    <s v="Wissenschaftl.Anlagen u.Geräte"/>
    <x v="0"/>
    <x v="0"/>
    <n v="663720"/>
    <s v="AfA:Wissenschaftl.Anl.u.Geräte"/>
    <n v="144"/>
  </r>
  <r>
    <n v="2970"/>
    <x v="261"/>
    <n v="720"/>
    <s v="Wissenschaftl.Anlagen u.Geräte"/>
    <x v="0"/>
    <x v="0"/>
    <n v="663720"/>
    <s v="AfA:Wissenschaftl.Anl.u.Geräte"/>
    <n v="144"/>
  </r>
  <r>
    <n v="2970"/>
    <x v="261"/>
    <n v="790"/>
    <s v="Geringwertige Anl.u. Maschinen"/>
    <x v="4"/>
    <x v="4"/>
    <n v="663790"/>
    <s v="AfA: GWG Anlagen und Maschinen"/>
    <n v="1"/>
  </r>
  <r>
    <n v="2970"/>
    <x v="261"/>
    <n v="79100"/>
    <s v="Sammelp. techn. Anl.u.Maschine"/>
    <x v="5"/>
    <x v="5"/>
    <n v="663009"/>
    <s v="AfA Sammelposten techn. Anlage"/>
    <n v="60"/>
  </r>
  <r>
    <n v="2980"/>
    <x v="262"/>
    <n v="720"/>
    <s v="Wissenschaftl.Anlagen u.Geräte"/>
    <x v="0"/>
    <x v="0"/>
    <n v="663720"/>
    <s v="AfA:Wissenschaftl.Anl.u.Geräte"/>
    <n v="96"/>
  </r>
  <r>
    <n v="2990"/>
    <x v="263"/>
    <n v="720"/>
    <s v="Wissenschaftl.Anlagen u.Geräte"/>
    <x v="0"/>
    <x v="0"/>
    <n v="663720"/>
    <s v="AfA:Wissenschaftl.Anl.u.Geräte"/>
    <n v="120"/>
  </r>
  <r>
    <n v="3000"/>
    <x v="264"/>
    <n v="720"/>
    <s v="Wissenschaftl.Anlagen u.Geräte"/>
    <x v="0"/>
    <x v="0"/>
    <n v="663720"/>
    <s v="AfA:Wissenschaftl.Anl.u.Geräte"/>
    <n v="96"/>
  </r>
  <r>
    <n v="3010"/>
    <x v="265"/>
    <n v="720"/>
    <s v="Wissenschaftl.Anlagen u.Geräte"/>
    <x v="0"/>
    <x v="0"/>
    <n v="663720"/>
    <s v="AfA:Wissenschaftl.Anl.u.Geräte"/>
    <n v="96"/>
  </r>
  <r>
    <n v="3020"/>
    <x v="266"/>
    <n v="720"/>
    <s v="Wissenschaftl.Anlagen u.Geräte"/>
    <x v="0"/>
    <x v="0"/>
    <n v="663720"/>
    <s v="AfA:Wissenschaftl.Anl.u.Geräte"/>
    <n v="96"/>
  </r>
  <r>
    <n v="3020"/>
    <x v="266"/>
    <n v="790"/>
    <s v="Geringwertige Anl.u. Maschinen"/>
    <x v="4"/>
    <x v="4"/>
    <n v="663790"/>
    <s v="AfA: GWG Anlagen und Maschinen"/>
    <n v="1"/>
  </r>
  <r>
    <n v="3020"/>
    <x v="266"/>
    <n v="79100"/>
    <s v="Sammelp. techn. Anl.u.Maschine"/>
    <x v="5"/>
    <x v="5"/>
    <n v="663009"/>
    <s v="AfA Sammelposten techn. Anlage"/>
    <n v="60"/>
  </r>
  <r>
    <n v="3030"/>
    <x v="267"/>
    <n v="720"/>
    <s v="Wissenschaftl.Anlagen u.Geräte"/>
    <x v="0"/>
    <x v="0"/>
    <n v="663720"/>
    <s v="AfA:Wissenschaftl.Anl.u.Geräte"/>
    <n v="120"/>
  </r>
  <r>
    <n v="3030"/>
    <x v="267"/>
    <n v="740"/>
    <s v="Anl.u.Ger.f.Arbeitss.Umweltsch"/>
    <x v="1"/>
    <x v="1"/>
    <n v="663740"/>
    <s v="AfA:Anl/Ger.f.A-sich/U-schutz"/>
    <n v="144"/>
  </r>
  <r>
    <n v="3040"/>
    <x v="268"/>
    <n v="720"/>
    <s v="Wissenschaftl.Anlagen u.Geräte"/>
    <x v="0"/>
    <x v="0"/>
    <n v="663720"/>
    <s v="AfA:Wissenschaftl.Anl.u.Geräte"/>
    <n v="96"/>
  </r>
  <r>
    <n v="3050"/>
    <x v="269"/>
    <n v="720"/>
    <s v="Wissenschaftl.Anlagen u.Geräte"/>
    <x v="0"/>
    <x v="0"/>
    <n v="663720"/>
    <s v="AfA:Wissenschaftl.Anl.u.Geräte"/>
    <n v="96"/>
  </r>
  <r>
    <n v="3060"/>
    <x v="270"/>
    <n v="720"/>
    <s v="Wissenschaftl.Anlagen u.Geräte"/>
    <x v="0"/>
    <x v="0"/>
    <n v="663720"/>
    <s v="AfA:Wissenschaftl.Anl.u.Geräte"/>
    <n v="96"/>
  </r>
  <r>
    <n v="3080"/>
    <x v="271"/>
    <n v="720"/>
    <s v="Wissenschaftl.Anlagen u.Geräte"/>
    <x v="0"/>
    <x v="0"/>
    <n v="663720"/>
    <s v="AfA:Wissenschaftl.Anl.u.Geräte"/>
    <n v="120"/>
  </r>
  <r>
    <n v="3090"/>
    <x v="272"/>
    <n v="720"/>
    <s v="Wissenschaftl.Anlagen u.Geräte"/>
    <x v="0"/>
    <x v="0"/>
    <n v="663720"/>
    <s v="AfA:Wissenschaftl.Anl.u.Geräte"/>
    <n v="120"/>
  </r>
  <r>
    <n v="3100"/>
    <x v="273"/>
    <n v="720"/>
    <s v="Wissenschaftl.Anlagen u.Geräte"/>
    <x v="0"/>
    <x v="0"/>
    <n v="663720"/>
    <s v="AfA:Wissenschaftl.Anl.u.Geräte"/>
    <n v="96"/>
  </r>
  <r>
    <n v="3110"/>
    <x v="274"/>
    <n v="720"/>
    <s v="Wissenschaftl.Anlagen u.Geräte"/>
    <x v="0"/>
    <x v="0"/>
    <n v="663720"/>
    <s v="AfA:Wissenschaftl.Anl.u.Geräte"/>
    <n v="96"/>
  </r>
  <r>
    <n v="3120"/>
    <x v="275"/>
    <n v="720"/>
    <s v="Wissenschaftl.Anlagen u.Geräte"/>
    <x v="0"/>
    <x v="0"/>
    <n v="663720"/>
    <s v="AfA:Wissenschaftl.Anl.u.Geräte"/>
    <n v="96"/>
  </r>
  <r>
    <n v="3130"/>
    <x v="276"/>
    <n v="720"/>
    <s v="Wissenschaftl.Anlagen u.Geräte"/>
    <x v="0"/>
    <x v="0"/>
    <n v="663720"/>
    <s v="AfA:Wissenschaftl.Anl.u.Geräte"/>
    <n v="96"/>
  </r>
  <r>
    <n v="3140"/>
    <x v="277"/>
    <n v="720"/>
    <s v="Wissenschaftl.Anlagen u.Geräte"/>
    <x v="0"/>
    <x v="0"/>
    <n v="663720"/>
    <s v="AfA:Wissenschaftl.Anl.u.Geräte"/>
    <n v="96"/>
  </r>
  <r>
    <n v="3150"/>
    <x v="278"/>
    <n v="720"/>
    <s v="Wissenschaftl.Anlagen u.Geräte"/>
    <x v="0"/>
    <x v="0"/>
    <n v="663720"/>
    <s v="AfA:Wissenschaftl.Anl.u.Geräte"/>
    <n v="96"/>
  </r>
  <r>
    <n v="3160"/>
    <x v="279"/>
    <n v="720"/>
    <s v="Wissenschaftl.Anlagen u.Geräte"/>
    <x v="0"/>
    <x v="0"/>
    <n v="663720"/>
    <s v="AfA:Wissenschaftl.Anl.u.Geräte"/>
    <n v="96"/>
  </r>
  <r>
    <n v="3161"/>
    <x v="280"/>
    <n v="720"/>
    <s v="Wissenschaftl.Anlagen u.Geräte"/>
    <x v="0"/>
    <x v="0"/>
    <n v="663720"/>
    <s v="AfA:Wissenschaftl.Anl.u.Geräte"/>
    <n v="96"/>
  </r>
  <r>
    <n v="3170"/>
    <x v="281"/>
    <n v="720"/>
    <s v="Wissenschaftl.Anlagen u.Geräte"/>
    <x v="0"/>
    <x v="0"/>
    <n v="663720"/>
    <s v="AfA:Wissenschaftl.Anl.u.Geräte"/>
    <n v="96"/>
  </r>
  <r>
    <n v="3180"/>
    <x v="282"/>
    <n v="720"/>
    <s v="Wissenschaftl.Anlagen u.Geräte"/>
    <x v="0"/>
    <x v="0"/>
    <n v="663720"/>
    <s v="AfA:Wissenschaftl.Anl.u.Geräte"/>
    <n v="96"/>
  </r>
  <r>
    <n v="3190"/>
    <x v="283"/>
    <n v="720"/>
    <s v="Wissenschaftl.Anlagen u.Geräte"/>
    <x v="0"/>
    <x v="0"/>
    <n v="663720"/>
    <s v="AfA:Wissenschaftl.Anl.u.Geräte"/>
    <n v="96"/>
  </r>
  <r>
    <n v="3200"/>
    <x v="284"/>
    <n v="720"/>
    <s v="Wissenschaftl.Anlagen u.Geräte"/>
    <x v="0"/>
    <x v="0"/>
    <n v="663720"/>
    <s v="AfA:Wissenschaftl.Anl.u.Geräte"/>
    <n v="96"/>
  </r>
  <r>
    <n v="3210"/>
    <x v="285"/>
    <n v="720"/>
    <s v="Wissenschaftl.Anlagen u.Geräte"/>
    <x v="0"/>
    <x v="0"/>
    <n v="663720"/>
    <s v="AfA:Wissenschaftl.Anl.u.Geräte"/>
    <n v="96"/>
  </r>
  <r>
    <n v="3220"/>
    <x v="286"/>
    <n v="720"/>
    <s v="Wissenschaftl.Anlagen u.Geräte"/>
    <x v="0"/>
    <x v="0"/>
    <n v="663720"/>
    <s v="AfA:Wissenschaftl.Anl.u.Geräte"/>
    <n v="96"/>
  </r>
  <r>
    <n v="3230"/>
    <x v="287"/>
    <n v="720"/>
    <s v="Wissenschaftl.Anlagen u.Geräte"/>
    <x v="0"/>
    <x v="0"/>
    <n v="663720"/>
    <s v="AfA:Wissenschaftl.Anl.u.Geräte"/>
    <n v="72"/>
  </r>
  <r>
    <n v="3231"/>
    <x v="288"/>
    <n v="720"/>
    <s v="Wissenschaftl.Anlagen u.Geräte"/>
    <x v="0"/>
    <x v="0"/>
    <n v="663720"/>
    <s v="AfA:Wissenschaftl.Anl.u.Geräte"/>
    <n v="72"/>
  </r>
  <r>
    <n v="3240"/>
    <x v="289"/>
    <n v="720"/>
    <s v="Wissenschaftl.Anlagen u.Geräte"/>
    <x v="0"/>
    <x v="0"/>
    <n v="663720"/>
    <s v="AfA:Wissenschaftl.Anl.u.Geräte"/>
    <n v="120"/>
  </r>
  <r>
    <n v="3250"/>
    <x v="290"/>
    <n v="720"/>
    <s v="Wissenschaftl.Anlagen u.Geräte"/>
    <x v="0"/>
    <x v="0"/>
    <n v="663720"/>
    <s v="AfA:Wissenschaftl.Anl.u.Geräte"/>
    <n v="120"/>
  </r>
  <r>
    <n v="3260"/>
    <x v="291"/>
    <n v="720"/>
    <s v="Wissenschaftl.Anlagen u.Geräte"/>
    <x v="0"/>
    <x v="0"/>
    <n v="663720"/>
    <s v="AfA:Wissenschaftl.Anl.u.Geräte"/>
    <n v="72"/>
  </r>
  <r>
    <n v="3270"/>
    <x v="292"/>
    <n v="720"/>
    <s v="Wissenschaftl.Anlagen u.Geräte"/>
    <x v="0"/>
    <x v="0"/>
    <n v="663720"/>
    <s v="AfA:Wissenschaftl.Anl.u.Geräte"/>
    <n v="96"/>
  </r>
  <r>
    <n v="3280"/>
    <x v="293"/>
    <n v="720"/>
    <s v="Wissenschaftl.Anlagen u.Geräte"/>
    <x v="0"/>
    <x v="0"/>
    <n v="663720"/>
    <s v="AfA:Wissenschaftl.Anl.u.Geräte"/>
    <n v="120"/>
  </r>
  <r>
    <n v="3290"/>
    <x v="294"/>
    <n v="720"/>
    <s v="Wissenschaftl.Anlagen u.Geräte"/>
    <x v="0"/>
    <x v="0"/>
    <n v="663720"/>
    <s v="AfA:Wissenschaftl.Anl.u.Geräte"/>
    <n v="96"/>
  </r>
  <r>
    <n v="3300"/>
    <x v="295"/>
    <n v="720"/>
    <s v="Wissenschaftl.Anlagen u.Geräte"/>
    <x v="0"/>
    <x v="0"/>
    <n v="663720"/>
    <s v="AfA:Wissenschaftl.Anl.u.Geräte"/>
    <n v="96"/>
  </r>
  <r>
    <n v="3310"/>
    <x v="296"/>
    <n v="720"/>
    <s v="Wissenschaftl.Anlagen u.Geräte"/>
    <x v="0"/>
    <x v="0"/>
    <n v="663720"/>
    <s v="AfA:Wissenschaftl.Anl.u.Geräte"/>
    <n v="72"/>
  </r>
  <r>
    <n v="3320"/>
    <x v="297"/>
    <n v="720"/>
    <s v="Wissenschaftl.Anlagen u.Geräte"/>
    <x v="0"/>
    <x v="0"/>
    <n v="663720"/>
    <s v="AfA:Wissenschaftl.Anl.u.Geräte"/>
    <n v="84"/>
  </r>
  <r>
    <n v="3321"/>
    <x v="298"/>
    <n v="720"/>
    <s v="Wissenschaftl.Anlagen u.Geräte"/>
    <x v="0"/>
    <x v="0"/>
    <n v="663720"/>
    <s v="AfA:Wissenschaftl.Anl.u.Geräte"/>
    <n v="84"/>
  </r>
  <r>
    <n v="3330"/>
    <x v="299"/>
    <n v="720"/>
    <s v="Wissenschaftl.Anlagen u.Geräte"/>
    <x v="0"/>
    <x v="0"/>
    <n v="663720"/>
    <s v="AfA:Wissenschaftl.Anl.u.Geräte"/>
    <n v="84"/>
  </r>
  <r>
    <n v="3350"/>
    <x v="300"/>
    <n v="720"/>
    <s v="Wissenschaftl.Anlagen u.Geräte"/>
    <x v="0"/>
    <x v="0"/>
    <n v="663720"/>
    <s v="AfA:Wissenschaftl.Anl.u.Geräte"/>
    <n v="72"/>
  </r>
  <r>
    <n v="3360"/>
    <x v="301"/>
    <n v="720"/>
    <s v="Wissenschaftl.Anlagen u.Geräte"/>
    <x v="0"/>
    <x v="0"/>
    <n v="663720"/>
    <s v="AfA:Wissenschaftl.Anl.u.Geräte"/>
    <n v="72"/>
  </r>
  <r>
    <n v="3370"/>
    <x v="302"/>
    <n v="720"/>
    <s v="Wissenschaftl.Anlagen u.Geräte"/>
    <x v="0"/>
    <x v="0"/>
    <n v="663720"/>
    <s v="AfA:Wissenschaftl.Anl.u.Geräte"/>
    <n v="72"/>
  </r>
  <r>
    <n v="3390"/>
    <x v="303"/>
    <n v="720"/>
    <s v="Wissenschaftl.Anlagen u.Geräte"/>
    <x v="0"/>
    <x v="0"/>
    <n v="663720"/>
    <s v="AfA:Wissenschaftl.Anl.u.Geräte"/>
    <n v="72"/>
  </r>
  <r>
    <n v="3400"/>
    <x v="304"/>
    <n v="720"/>
    <s v="Wissenschaftl.Anlagen u.Geräte"/>
    <x v="0"/>
    <x v="0"/>
    <n v="663720"/>
    <s v="AfA:Wissenschaftl.Anl.u.Geräte"/>
    <n v="96"/>
  </r>
  <r>
    <n v="3410"/>
    <x v="305"/>
    <n v="720"/>
    <s v="Wissenschaftl.Anlagen u.Geräte"/>
    <x v="0"/>
    <x v="0"/>
    <n v="663720"/>
    <s v="AfA:Wissenschaftl.Anl.u.Geräte"/>
    <n v="96"/>
  </r>
  <r>
    <n v="3420"/>
    <x v="306"/>
    <n v="720"/>
    <s v="Wissenschaftl.Anlagen u.Geräte"/>
    <x v="0"/>
    <x v="0"/>
    <n v="663720"/>
    <s v="AfA:Wissenschaftl.Anl.u.Geräte"/>
    <n v="96"/>
  </r>
  <r>
    <n v="3430"/>
    <x v="307"/>
    <n v="720"/>
    <s v="Wissenschaftl.Anlagen u.Geräte"/>
    <x v="0"/>
    <x v="0"/>
    <n v="663720"/>
    <s v="AfA:Wissenschaftl.Anl.u.Geräte"/>
    <n v="96"/>
  </r>
  <r>
    <n v="3440"/>
    <x v="308"/>
    <n v="720"/>
    <s v="Wissenschaftl.Anlagen u.Geräte"/>
    <x v="0"/>
    <x v="0"/>
    <n v="663720"/>
    <s v="AfA:Wissenschaftl.Anl.u.Geräte"/>
    <n v="96"/>
  </r>
  <r>
    <n v="3450"/>
    <x v="309"/>
    <n v="720"/>
    <s v="Wissenschaftl.Anlagen u.Geräte"/>
    <x v="0"/>
    <x v="0"/>
    <n v="663720"/>
    <s v="AfA:Wissenschaftl.Anl.u.Geräte"/>
    <n v="96"/>
  </r>
  <r>
    <n v="3460"/>
    <x v="310"/>
    <n v="720"/>
    <s v="Wissenschaftl.Anlagen u.Geräte"/>
    <x v="0"/>
    <x v="0"/>
    <n v="663720"/>
    <s v="AfA:Wissenschaftl.Anl.u.Geräte"/>
    <n v="96"/>
  </r>
  <r>
    <n v="3480"/>
    <x v="311"/>
    <n v="720"/>
    <s v="Wissenschaftl.Anlagen u.Geräte"/>
    <x v="0"/>
    <x v="0"/>
    <n v="663720"/>
    <s v="AfA:Wissenschaftl.Anl.u.Geräte"/>
    <n v="96"/>
  </r>
  <r>
    <n v="3490"/>
    <x v="311"/>
    <n v="720"/>
    <s v="Wissenschaftl.Anlagen u.Geräte"/>
    <x v="0"/>
    <x v="0"/>
    <n v="663720"/>
    <s v="AfA:Wissenschaftl.Anl.u.Geräte"/>
    <n v="96"/>
  </r>
  <r>
    <n v="3500"/>
    <x v="312"/>
    <n v="720"/>
    <s v="Wissenschaftl.Anlagen u.Geräte"/>
    <x v="0"/>
    <x v="0"/>
    <n v="663720"/>
    <s v="AfA:Wissenschaftl.Anl.u.Geräte"/>
    <n v="96"/>
  </r>
  <r>
    <n v="3510"/>
    <x v="313"/>
    <n v="720"/>
    <s v="Wissenschaftl.Anlagen u.Geräte"/>
    <x v="0"/>
    <x v="0"/>
    <n v="663720"/>
    <s v="AfA:Wissenschaftl.Anl.u.Geräte"/>
    <n v="96"/>
  </r>
  <r>
    <n v="3520"/>
    <x v="314"/>
    <n v="720"/>
    <s v="Wissenschaftl.Anlagen u.Geräte"/>
    <x v="0"/>
    <x v="0"/>
    <n v="663720"/>
    <s v="AfA:Wissenschaftl.Anl.u.Geräte"/>
    <n v="96"/>
  </r>
  <r>
    <n v="3530"/>
    <x v="315"/>
    <n v="720"/>
    <s v="Wissenschaftl.Anlagen u.Geräte"/>
    <x v="0"/>
    <x v="0"/>
    <n v="663720"/>
    <s v="AfA:Wissenschaftl.Anl.u.Geräte"/>
    <n v="120"/>
  </r>
  <r>
    <n v="3540"/>
    <x v="316"/>
    <n v="720"/>
    <s v="Wissenschaftl.Anlagen u.Geräte"/>
    <x v="0"/>
    <x v="0"/>
    <n v="663720"/>
    <s v="AfA:Wissenschaftl.Anl.u.Geräte"/>
    <n v="120"/>
  </r>
  <r>
    <n v="3560"/>
    <x v="317"/>
    <n v="720"/>
    <s v="Wissenschaftl.Anlagen u.Geräte"/>
    <x v="0"/>
    <x v="0"/>
    <n v="663720"/>
    <s v="AfA:Wissenschaftl.Anl.u.Geräte"/>
    <n v="96"/>
  </r>
  <r>
    <n v="3590"/>
    <x v="318"/>
    <n v="720"/>
    <s v="Wissenschaftl.Anlagen u.Geräte"/>
    <x v="0"/>
    <x v="0"/>
    <n v="663720"/>
    <s v="AfA:Wissenschaftl.Anl.u.Geräte"/>
    <n v="96"/>
  </r>
  <r>
    <n v="3600"/>
    <x v="319"/>
    <n v="720"/>
    <s v="Wissenschaftl.Anlagen u.Geräte"/>
    <x v="0"/>
    <x v="0"/>
    <n v="663720"/>
    <s v="AfA:Wissenschaftl.Anl.u.Geräte"/>
    <n v="96"/>
  </r>
  <r>
    <n v="3610"/>
    <x v="320"/>
    <n v="720"/>
    <s v="Wissenschaftl.Anlagen u.Geräte"/>
    <x v="0"/>
    <x v="0"/>
    <n v="663720"/>
    <s v="AfA:Wissenschaftl.Anl.u.Geräte"/>
    <n v="96"/>
  </r>
  <r>
    <n v="3620"/>
    <x v="321"/>
    <n v="720"/>
    <s v="Wissenschaftl.Anlagen u.Geräte"/>
    <x v="0"/>
    <x v="0"/>
    <n v="663720"/>
    <s v="AfA:Wissenschaftl.Anl.u.Geräte"/>
    <n v="96"/>
  </r>
  <r>
    <n v="3630"/>
    <x v="322"/>
    <n v="720"/>
    <s v="Wissenschaftl.Anlagen u.Geräte"/>
    <x v="0"/>
    <x v="0"/>
    <n v="663720"/>
    <s v="AfA:Wissenschaftl.Anl.u.Geräte"/>
    <n v="96"/>
  </r>
  <r>
    <n v="3640"/>
    <x v="323"/>
    <n v="720"/>
    <s v="Wissenschaftl.Anlagen u.Geräte"/>
    <x v="0"/>
    <x v="0"/>
    <n v="663720"/>
    <s v="AfA:Wissenschaftl.Anl.u.Geräte"/>
    <n v="96"/>
  </r>
  <r>
    <n v="3650"/>
    <x v="324"/>
    <n v="720"/>
    <s v="Wissenschaftl.Anlagen u.Geräte"/>
    <x v="0"/>
    <x v="0"/>
    <n v="663720"/>
    <s v="AfA:Wissenschaftl.Anl.u.Geräte"/>
    <n v="96"/>
  </r>
  <r>
    <n v="3660"/>
    <x v="325"/>
    <n v="720"/>
    <s v="Wissenschaftl.Anlagen u.Geräte"/>
    <x v="0"/>
    <x v="0"/>
    <n v="663720"/>
    <s v="AfA:Wissenschaftl.Anl.u.Geräte"/>
    <n v="96"/>
  </r>
  <r>
    <n v="3670"/>
    <x v="326"/>
    <n v="720"/>
    <s v="Wissenschaftl.Anlagen u.Geräte"/>
    <x v="0"/>
    <x v="0"/>
    <n v="663720"/>
    <s v="AfA:Wissenschaftl.Anl.u.Geräte"/>
    <n v="96"/>
  </r>
  <r>
    <n v="3680"/>
    <x v="327"/>
    <n v="720"/>
    <s v="Wissenschaftl.Anlagen u.Geräte"/>
    <x v="0"/>
    <x v="0"/>
    <n v="663720"/>
    <s v="AfA:Wissenschaftl.Anl.u.Geräte"/>
    <n v="96"/>
  </r>
  <r>
    <n v="3690"/>
    <x v="328"/>
    <n v="720"/>
    <s v="Wissenschaftl.Anlagen u.Geräte"/>
    <x v="0"/>
    <x v="0"/>
    <n v="663720"/>
    <s v="AfA:Wissenschaftl.Anl.u.Geräte"/>
    <n v="96"/>
  </r>
  <r>
    <n v="3700"/>
    <x v="329"/>
    <n v="720"/>
    <s v="Wissenschaftl.Anlagen u.Geräte"/>
    <x v="0"/>
    <x v="0"/>
    <n v="663720"/>
    <s v="AfA:Wissenschaftl.Anl.u.Geräte"/>
    <n v="96"/>
  </r>
  <r>
    <n v="3710"/>
    <x v="330"/>
    <n v="720"/>
    <s v="Wissenschaftl.Anlagen u.Geräte"/>
    <x v="0"/>
    <x v="0"/>
    <n v="663720"/>
    <s v="AfA:Wissenschaftl.Anl.u.Geräte"/>
    <n v="72"/>
  </r>
  <r>
    <n v="3720"/>
    <x v="331"/>
    <n v="720"/>
    <s v="Wissenschaftl.Anlagen u.Geräte"/>
    <x v="0"/>
    <x v="0"/>
    <n v="663720"/>
    <s v="AfA:Wissenschaftl.Anl.u.Geräte"/>
    <n v="72"/>
  </r>
  <r>
    <n v="3730"/>
    <x v="332"/>
    <n v="720"/>
    <s v="Wissenschaftl.Anlagen u.Geräte"/>
    <x v="0"/>
    <x v="0"/>
    <n v="663720"/>
    <s v="AfA:Wissenschaftl.Anl.u.Geräte"/>
    <n v="96"/>
  </r>
  <r>
    <n v="3740"/>
    <x v="333"/>
    <n v="720"/>
    <s v="Wissenschaftl.Anlagen u.Geräte"/>
    <x v="0"/>
    <x v="0"/>
    <n v="663720"/>
    <s v="AfA:Wissenschaftl.Anl.u.Geräte"/>
    <n v="72"/>
  </r>
  <r>
    <n v="3750"/>
    <x v="334"/>
    <n v="720"/>
    <s v="Wissenschaftl.Anlagen u.Geräte"/>
    <x v="0"/>
    <x v="0"/>
    <n v="663720"/>
    <s v="AfA:Wissenschaftl.Anl.u.Geräte"/>
    <n v="72"/>
  </r>
  <r>
    <n v="3770"/>
    <x v="335"/>
    <n v="720"/>
    <s v="Wissenschaftl.Anlagen u.Geräte"/>
    <x v="0"/>
    <x v="0"/>
    <n v="663720"/>
    <s v="AfA:Wissenschaftl.Anl.u.Geräte"/>
    <n v="72"/>
  </r>
  <r>
    <n v="3780"/>
    <x v="336"/>
    <n v="720"/>
    <s v="Wissenschaftl.Anlagen u.Geräte"/>
    <x v="0"/>
    <x v="0"/>
    <n v="663720"/>
    <s v="AfA:Wissenschaftl.Anl.u.Geräte"/>
    <n v="72"/>
  </r>
  <r>
    <n v="3790"/>
    <x v="337"/>
    <n v="720"/>
    <s v="Wissenschaftl.Anlagen u.Geräte"/>
    <x v="0"/>
    <x v="0"/>
    <n v="663720"/>
    <s v="AfA:Wissenschaftl.Anl.u.Geräte"/>
    <n v="72"/>
  </r>
  <r>
    <n v="3800"/>
    <x v="338"/>
    <n v="720"/>
    <s v="Wissenschaftl.Anlagen u.Geräte"/>
    <x v="0"/>
    <x v="0"/>
    <n v="663720"/>
    <s v="AfA:Wissenschaftl.Anl.u.Geräte"/>
    <n v="72"/>
  </r>
  <r>
    <n v="3810"/>
    <x v="339"/>
    <n v="720"/>
    <s v="Wissenschaftl.Anlagen u.Geräte"/>
    <x v="0"/>
    <x v="0"/>
    <n v="663720"/>
    <s v="AfA:Wissenschaftl.Anl.u.Geräte"/>
    <n v="72"/>
  </r>
  <r>
    <n v="3850"/>
    <x v="340"/>
    <n v="720"/>
    <s v="Wissenschaftl.Anlagen u.Geräte"/>
    <x v="0"/>
    <x v="0"/>
    <n v="663720"/>
    <s v="AfA:Wissenschaftl.Anl.u.Geräte"/>
    <n v="72"/>
  </r>
  <r>
    <n v="3860"/>
    <x v="341"/>
    <n v="720"/>
    <s v="Wissenschaftl.Anlagen u.Geräte"/>
    <x v="0"/>
    <x v="0"/>
    <n v="663720"/>
    <s v="AfA:Wissenschaftl.Anl.u.Geräte"/>
    <n v="72"/>
  </r>
  <r>
    <n v="3870"/>
    <x v="342"/>
    <n v="720"/>
    <s v="Wissenschaftl.Anlagen u.Geräte"/>
    <x v="0"/>
    <x v="0"/>
    <n v="663720"/>
    <s v="AfA:Wissenschaftl.Anl.u.Geräte"/>
    <n v="72"/>
  </r>
  <r>
    <n v="3880"/>
    <x v="343"/>
    <n v="720"/>
    <s v="Wissenschaftl.Anlagen u.Geräte"/>
    <x v="0"/>
    <x v="0"/>
    <n v="663720"/>
    <s v="AfA:Wissenschaftl.Anl.u.Geräte"/>
    <n v="72"/>
  </r>
  <r>
    <n v="3890"/>
    <x v="344"/>
    <n v="720"/>
    <s v="Wissenschaftl.Anlagen u.Geräte"/>
    <x v="0"/>
    <x v="0"/>
    <n v="663720"/>
    <s v="AfA:Wissenschaftl.Anl.u.Geräte"/>
    <n v="72"/>
  </r>
  <r>
    <n v="3900"/>
    <x v="345"/>
    <n v="720"/>
    <s v="Wissenschaftl.Anlagen u.Geräte"/>
    <x v="0"/>
    <x v="0"/>
    <n v="663720"/>
    <s v="AfA:Wissenschaftl.Anl.u.Geräte"/>
    <n v="72"/>
  </r>
  <r>
    <n v="3910"/>
    <x v="346"/>
    <n v="720"/>
    <s v="Wissenschaftl.Anlagen u.Geräte"/>
    <x v="0"/>
    <x v="0"/>
    <n v="663720"/>
    <s v="AfA:Wissenschaftl.Anl.u.Geräte"/>
    <n v="96"/>
  </r>
  <r>
    <n v="3920"/>
    <x v="347"/>
    <n v="720"/>
    <s v="Wissenschaftl.Anlagen u.Geräte"/>
    <x v="0"/>
    <x v="0"/>
    <n v="663720"/>
    <s v="AfA:Wissenschaftl.Anl.u.Geräte"/>
    <n v="96"/>
  </r>
  <r>
    <n v="3940"/>
    <x v="348"/>
    <n v="720"/>
    <s v="Wissenschaftl.Anlagen u.Geräte"/>
    <x v="0"/>
    <x v="0"/>
    <n v="663720"/>
    <s v="AfA:Wissenschaftl.Anl.u.Geräte"/>
    <n v="96"/>
  </r>
  <r>
    <n v="3950"/>
    <x v="349"/>
    <n v="720"/>
    <s v="Wissenschaftl.Anlagen u.Geräte"/>
    <x v="0"/>
    <x v="0"/>
    <n v="663720"/>
    <s v="AfA:Wissenschaftl.Anl.u.Geräte"/>
    <n v="96"/>
  </r>
  <r>
    <n v="3960"/>
    <x v="350"/>
    <n v="720"/>
    <s v="Wissenschaftl.Anlagen u.Geräte"/>
    <x v="0"/>
    <x v="0"/>
    <n v="663720"/>
    <s v="AfA:Wissenschaftl.Anl.u.Geräte"/>
    <n v="96"/>
  </r>
  <r>
    <n v="3970"/>
    <x v="351"/>
    <n v="720"/>
    <s v="Wissenschaftl.Anlagen u.Geräte"/>
    <x v="0"/>
    <x v="0"/>
    <n v="663720"/>
    <s v="AfA:Wissenschaftl.Anl.u.Geräte"/>
    <n v="144"/>
  </r>
  <r>
    <n v="3980"/>
    <x v="352"/>
    <n v="720"/>
    <s v="Wissenschaftl.Anlagen u.Geräte"/>
    <x v="0"/>
    <x v="0"/>
    <n v="663720"/>
    <s v="AfA:Wissenschaftl.Anl.u.Geräte"/>
    <n v="144"/>
  </r>
  <r>
    <n v="4000"/>
    <x v="353"/>
    <n v="720"/>
    <s v="Wissenschaftl.Anlagen u.Geräte"/>
    <x v="0"/>
    <x v="0"/>
    <n v="663720"/>
    <s v="AfA:Wissenschaftl.Anl.u.Geräte"/>
    <n v="120"/>
  </r>
  <r>
    <n v="4010"/>
    <x v="354"/>
    <n v="720"/>
    <s v="Wissenschaftl.Anlagen u.Geräte"/>
    <x v="0"/>
    <x v="0"/>
    <n v="663720"/>
    <s v="AfA:Wissenschaftl.Anl.u.Geräte"/>
    <n v="120"/>
  </r>
  <r>
    <n v="4011"/>
    <x v="355"/>
    <n v="720"/>
    <s v="Wissenschaftl.Anlagen u.Geräte"/>
    <x v="0"/>
    <x v="0"/>
    <n v="663720"/>
    <s v="AfA:Wissenschaftl.Anl.u.Geräte"/>
    <n v="120"/>
  </r>
  <r>
    <n v="4020"/>
    <x v="356"/>
    <n v="720"/>
    <s v="Wissenschaftl.Anlagen u.Geräte"/>
    <x v="0"/>
    <x v="0"/>
    <n v="663720"/>
    <s v="AfA:Wissenschaftl.Anl.u.Geräte"/>
    <n v="96"/>
  </r>
  <r>
    <n v="4030"/>
    <x v="357"/>
    <n v="720"/>
    <s v="Wissenschaftl.Anlagen u.Geräte"/>
    <x v="0"/>
    <x v="0"/>
    <n v="663720"/>
    <s v="AfA:Wissenschaftl.Anl.u.Geräte"/>
    <n v="120"/>
  </r>
  <r>
    <n v="4040"/>
    <x v="358"/>
    <n v="720"/>
    <s v="Wissenschaftl.Anlagen u.Geräte"/>
    <x v="0"/>
    <x v="0"/>
    <n v="663720"/>
    <s v="AfA:Wissenschaftl.Anl.u.Geräte"/>
    <n v="120"/>
  </r>
  <r>
    <n v="4050"/>
    <x v="359"/>
    <n v="720"/>
    <s v="Wissenschaftl.Anlagen u.Geräte"/>
    <x v="0"/>
    <x v="0"/>
    <n v="663720"/>
    <s v="AfA:Wissenschaftl.Anl.u.Geräte"/>
    <n v="96"/>
  </r>
  <r>
    <n v="4060"/>
    <x v="360"/>
    <n v="720"/>
    <s v="Wissenschaftl.Anlagen u.Geräte"/>
    <x v="0"/>
    <x v="0"/>
    <n v="663720"/>
    <s v="AfA:Wissenschaftl.Anl.u.Geräte"/>
    <n v="120"/>
  </r>
  <r>
    <n v="4070"/>
    <x v="361"/>
    <n v="720"/>
    <s v="Wissenschaftl.Anlagen u.Geräte"/>
    <x v="0"/>
    <x v="0"/>
    <n v="663720"/>
    <s v="AfA:Wissenschaftl.Anl.u.Geräte"/>
    <n v="96"/>
  </r>
  <r>
    <n v="4080"/>
    <x v="362"/>
    <n v="720"/>
    <s v="Wissenschaftl.Anlagen u.Geräte"/>
    <x v="0"/>
    <x v="0"/>
    <n v="663720"/>
    <s v="AfA:Wissenschaftl.Anl.u.Geräte"/>
    <n v="96"/>
  </r>
  <r>
    <n v="4090"/>
    <x v="363"/>
    <n v="720"/>
    <s v="Wissenschaftl.Anlagen u.Geräte"/>
    <x v="0"/>
    <x v="0"/>
    <n v="663720"/>
    <s v="AfA:Wissenschaftl.Anl.u.Geräte"/>
    <n v="96"/>
  </r>
  <r>
    <n v="4100"/>
    <x v="364"/>
    <n v="720"/>
    <s v="Wissenschaftl.Anlagen u.Geräte"/>
    <x v="0"/>
    <x v="0"/>
    <n v="663720"/>
    <s v="AfA:Wissenschaftl.Anl.u.Geräte"/>
    <n v="96"/>
  </r>
  <r>
    <n v="4110"/>
    <x v="365"/>
    <n v="720"/>
    <s v="Wissenschaftl.Anlagen u.Geräte"/>
    <x v="0"/>
    <x v="0"/>
    <n v="663720"/>
    <s v="AfA:Wissenschaftl.Anl.u.Geräte"/>
    <n v="96"/>
  </r>
  <r>
    <n v="4120"/>
    <x v="366"/>
    <n v="720"/>
    <s v="Wissenschaftl.Anlagen u.Geräte"/>
    <x v="0"/>
    <x v="0"/>
    <n v="663720"/>
    <s v="AfA:Wissenschaftl.Anl.u.Geräte"/>
    <n v="120"/>
  </r>
  <r>
    <n v="4130"/>
    <x v="367"/>
    <n v="720"/>
    <s v="Wissenschaftl.Anlagen u.Geräte"/>
    <x v="0"/>
    <x v="0"/>
    <n v="663720"/>
    <s v="AfA:Wissenschaftl.Anl.u.Geräte"/>
    <n v="120"/>
  </r>
  <r>
    <n v="4140"/>
    <x v="368"/>
    <n v="720"/>
    <s v="Wissenschaftl.Anlagen u.Geräte"/>
    <x v="0"/>
    <x v="0"/>
    <n v="663720"/>
    <s v="AfA:Wissenschaftl.Anl.u.Geräte"/>
    <n v="120"/>
  </r>
  <r>
    <n v="4150"/>
    <x v="369"/>
    <n v="720"/>
    <s v="Wissenschaftl.Anlagen u.Geräte"/>
    <x v="0"/>
    <x v="0"/>
    <n v="663720"/>
    <s v="AfA:Wissenschaftl.Anl.u.Geräte"/>
    <n v="120"/>
  </r>
  <r>
    <n v="4170"/>
    <x v="370"/>
    <n v="720"/>
    <s v="Wissenschaftl.Anlagen u.Geräte"/>
    <x v="0"/>
    <x v="0"/>
    <n v="663720"/>
    <s v="AfA:Wissenschaftl.Anl.u.Geräte"/>
    <n v="120"/>
  </r>
  <r>
    <n v="4180"/>
    <x v="371"/>
    <n v="720"/>
    <s v="Wissenschaftl.Anlagen u.Geräte"/>
    <x v="0"/>
    <x v="0"/>
    <n v="663720"/>
    <s v="AfA:Wissenschaftl.Anl.u.Geräte"/>
    <n v="96"/>
  </r>
  <r>
    <n v="4190"/>
    <x v="372"/>
    <n v="720"/>
    <s v="Wissenschaftl.Anlagen u.Geräte"/>
    <x v="0"/>
    <x v="0"/>
    <n v="663720"/>
    <s v="AfA:Wissenschaftl.Anl.u.Geräte"/>
    <n v="96"/>
  </r>
  <r>
    <n v="4300"/>
    <x v="373"/>
    <n v="720"/>
    <s v="Wissenschaftl.Anlagen u.Geräte"/>
    <x v="0"/>
    <x v="0"/>
    <n v="663720"/>
    <s v="AfA:Wissenschaftl.Anl.u.Geräte"/>
    <n v="120"/>
  </r>
  <r>
    <n v="4310"/>
    <x v="374"/>
    <n v="720"/>
    <s v="Wissenschaftl.Anlagen u.Geräte"/>
    <x v="0"/>
    <x v="0"/>
    <n v="663720"/>
    <s v="AfA:Wissenschaftl.Anl.u.Geräte"/>
    <n v="120"/>
  </r>
  <r>
    <n v="4320"/>
    <x v="375"/>
    <n v="720"/>
    <s v="Wissenschaftl.Anlagen u.Geräte"/>
    <x v="0"/>
    <x v="0"/>
    <n v="663720"/>
    <s v="AfA:Wissenschaftl.Anl.u.Geräte"/>
    <n v="96"/>
  </r>
  <r>
    <n v="4330"/>
    <x v="376"/>
    <n v="720"/>
    <s v="Wissenschaftl.Anlagen u.Geräte"/>
    <x v="0"/>
    <x v="0"/>
    <n v="663720"/>
    <s v="AfA:Wissenschaftl.Anl.u.Geräte"/>
    <n v="120"/>
  </r>
  <r>
    <n v="4340"/>
    <x v="377"/>
    <n v="720"/>
    <s v="Wissenschaftl.Anlagen u.Geräte"/>
    <x v="0"/>
    <x v="0"/>
    <n v="663720"/>
    <s v="AfA:Wissenschaftl.Anl.u.Geräte"/>
    <n v="120"/>
  </r>
  <r>
    <n v="4350"/>
    <x v="378"/>
    <n v="720"/>
    <s v="Wissenschaftl.Anlagen u.Geräte"/>
    <x v="0"/>
    <x v="0"/>
    <n v="663720"/>
    <s v="AfA:Wissenschaftl.Anl.u.Geräte"/>
    <n v="120"/>
  </r>
  <r>
    <n v="4360"/>
    <x v="379"/>
    <n v="720"/>
    <s v="Wissenschaftl.Anlagen u.Geräte"/>
    <x v="0"/>
    <x v="0"/>
    <n v="663720"/>
    <s v="AfA:Wissenschaftl.Anl.u.Geräte"/>
    <n v="96"/>
  </r>
  <r>
    <n v="4370"/>
    <x v="380"/>
    <n v="720"/>
    <s v="Wissenschaftl.Anlagen u.Geräte"/>
    <x v="0"/>
    <x v="0"/>
    <n v="663720"/>
    <s v="AfA:Wissenschaftl.Anl.u.Geräte"/>
    <n v="120"/>
  </r>
  <r>
    <n v="4380"/>
    <x v="381"/>
    <n v="720"/>
    <s v="Wissenschaftl.Anlagen u.Geräte"/>
    <x v="0"/>
    <x v="0"/>
    <n v="663720"/>
    <s v="AfA:Wissenschaftl.Anl.u.Geräte"/>
    <n v="120"/>
  </r>
  <r>
    <n v="4390"/>
    <x v="382"/>
    <n v="720"/>
    <s v="Wissenschaftl.Anlagen u.Geräte"/>
    <x v="0"/>
    <x v="0"/>
    <n v="663720"/>
    <s v="AfA:Wissenschaftl.Anl.u.Geräte"/>
    <n v="96"/>
  </r>
  <r>
    <n v="4400"/>
    <x v="383"/>
    <n v="720"/>
    <s v="Wissenschaftl.Anlagen u.Geräte"/>
    <x v="0"/>
    <x v="0"/>
    <n v="663720"/>
    <s v="AfA:Wissenschaftl.Anl.u.Geräte"/>
    <n v="120"/>
  </r>
  <r>
    <n v="4410"/>
    <x v="384"/>
    <n v="720"/>
    <s v="Wissenschaftl.Anlagen u.Geräte"/>
    <x v="0"/>
    <x v="0"/>
    <n v="663720"/>
    <s v="AfA:Wissenschaftl.Anl.u.Geräte"/>
    <n v="120"/>
  </r>
  <r>
    <n v="4420"/>
    <x v="385"/>
    <n v="720"/>
    <s v="Wissenschaftl.Anlagen u.Geräte"/>
    <x v="0"/>
    <x v="0"/>
    <n v="663720"/>
    <s v="AfA:Wissenschaftl.Anl.u.Geräte"/>
    <n v="96"/>
  </r>
  <r>
    <n v="4430"/>
    <x v="386"/>
    <n v="720"/>
    <s v="Wissenschaftl.Anlagen u.Geräte"/>
    <x v="0"/>
    <x v="0"/>
    <n v="663720"/>
    <s v="AfA:Wissenschaftl.Anl.u.Geräte"/>
    <n v="96"/>
  </r>
  <r>
    <n v="4440"/>
    <x v="387"/>
    <n v="720"/>
    <s v="Wissenschaftl.Anlagen u.Geräte"/>
    <x v="0"/>
    <x v="0"/>
    <n v="663720"/>
    <s v="AfA:Wissenschaftl.Anl.u.Geräte"/>
    <n v="96"/>
  </r>
  <r>
    <n v="4450"/>
    <x v="388"/>
    <n v="720"/>
    <s v="Wissenschaftl.Anlagen u.Geräte"/>
    <x v="0"/>
    <x v="0"/>
    <n v="663720"/>
    <s v="AfA:Wissenschaftl.Anl.u.Geräte"/>
    <n v="96"/>
  </r>
  <r>
    <n v="4470"/>
    <x v="389"/>
    <n v="720"/>
    <s v="Wissenschaftl.Anlagen u.Geräte"/>
    <x v="0"/>
    <x v="0"/>
    <n v="663720"/>
    <s v="AfA:Wissenschaftl.Anl.u.Geräte"/>
    <n v="96"/>
  </r>
  <r>
    <n v="4480"/>
    <x v="390"/>
    <n v="720"/>
    <s v="Wissenschaftl.Anlagen u.Geräte"/>
    <x v="0"/>
    <x v="0"/>
    <n v="663720"/>
    <s v="AfA:Wissenschaftl.Anl.u.Geräte"/>
    <n v="60"/>
  </r>
  <r>
    <n v="4480"/>
    <x v="390"/>
    <n v="800"/>
    <s v="Tiere und Pflanzen"/>
    <x v="10"/>
    <x v="10"/>
    <n v="664800"/>
    <s v="AfA: Tiere und Pflanzen"/>
    <n v="60"/>
  </r>
  <r>
    <n v="4490"/>
    <x v="391"/>
    <n v="720"/>
    <s v="Wissenschaftl.Anlagen u.Geräte"/>
    <x v="0"/>
    <x v="0"/>
    <n v="663720"/>
    <s v="AfA:Wissenschaftl.Anl.u.Geräte"/>
    <n v="72"/>
  </r>
  <r>
    <n v="4600"/>
    <x v="392"/>
    <n v="720"/>
    <s v="Wissenschaftl.Anlagen u.Geräte"/>
    <x v="0"/>
    <x v="0"/>
    <n v="663720"/>
    <s v="AfA:Wissenschaftl.Anl.u.Geräte"/>
    <n v="96"/>
  </r>
  <r>
    <n v="4610"/>
    <x v="393"/>
    <n v="720"/>
    <s v="Wissenschaftl.Anlagen u.Geräte"/>
    <x v="0"/>
    <x v="0"/>
    <n v="663720"/>
    <s v="AfA:Wissenschaftl.Anl.u.Geräte"/>
    <n v="96"/>
  </r>
  <r>
    <n v="4630"/>
    <x v="394"/>
    <n v="720"/>
    <s v="Wissenschaftl.Anlagen u.Geräte"/>
    <x v="0"/>
    <x v="0"/>
    <n v="663720"/>
    <s v="AfA:Wissenschaftl.Anl.u.Geräte"/>
    <n v="96"/>
  </r>
  <r>
    <n v="4640"/>
    <x v="395"/>
    <n v="720"/>
    <s v="Wissenschaftl.Anlagen u.Geräte"/>
    <x v="0"/>
    <x v="0"/>
    <n v="663720"/>
    <s v="AfA:Wissenschaftl.Anl.u.Geräte"/>
    <n v="96"/>
  </r>
  <r>
    <n v="4640"/>
    <x v="395"/>
    <n v="850"/>
    <s v="Sonstige Betriebsausstattung"/>
    <x v="1"/>
    <x v="1"/>
    <n v="664850"/>
    <s v="AfA: Sonst.Betriebsausstattung"/>
    <n v="180"/>
  </r>
  <r>
    <n v="4660"/>
    <x v="396"/>
    <n v="720"/>
    <s v="Wissenschaftl.Anlagen u.Geräte"/>
    <x v="0"/>
    <x v="0"/>
    <n v="663720"/>
    <s v="AfA:Wissenschaftl.Anl.u.Geräte"/>
    <n v="96"/>
  </r>
  <r>
    <n v="4670"/>
    <x v="397"/>
    <n v="720"/>
    <s v="Wissenschaftl.Anlagen u.Geräte"/>
    <x v="0"/>
    <x v="0"/>
    <n v="663720"/>
    <s v="AfA:Wissenschaftl.Anl.u.Geräte"/>
    <n v="96"/>
  </r>
  <r>
    <n v="4680"/>
    <x v="398"/>
    <n v="720"/>
    <s v="Wissenschaftl.Anlagen u.Geräte"/>
    <x v="0"/>
    <x v="0"/>
    <n v="663720"/>
    <s v="AfA:Wissenschaftl.Anl.u.Geräte"/>
    <n v="96"/>
  </r>
  <r>
    <n v="4690"/>
    <x v="399"/>
    <n v="720"/>
    <s v="Wissenschaftl.Anlagen u.Geräte"/>
    <x v="0"/>
    <x v="0"/>
    <n v="663720"/>
    <s v="AfA:Wissenschaftl.Anl.u.Geräte"/>
    <n v="96"/>
  </r>
  <r>
    <n v="5000"/>
    <x v="400"/>
    <n v="720"/>
    <s v="Wissenschaftl.Anlagen u.Geräte"/>
    <x v="0"/>
    <x v="0"/>
    <n v="663720"/>
    <s v="AfA:Wissenschaftl.Anl.u.Geräte"/>
    <n v="144"/>
  </r>
  <r>
    <n v="5010"/>
    <x v="401"/>
    <n v="720"/>
    <s v="Wissenschaftl.Anlagen u.Geräte"/>
    <x v="0"/>
    <x v="0"/>
    <n v="663720"/>
    <s v="AfA:Wissenschaftl.Anl.u.Geräte"/>
    <n v="144"/>
  </r>
  <r>
    <n v="5020"/>
    <x v="402"/>
    <n v="720"/>
    <s v="Wissenschaftl.Anlagen u.Geräte"/>
    <x v="0"/>
    <x v="0"/>
    <n v="663720"/>
    <s v="AfA:Wissenschaftl.Anl.u.Geräte"/>
    <n v="144"/>
  </r>
  <r>
    <n v="5030"/>
    <x v="403"/>
    <n v="720"/>
    <s v="Wissenschaftl.Anlagen u.Geräte"/>
    <x v="0"/>
    <x v="0"/>
    <n v="663720"/>
    <s v="AfA:Wissenschaftl.Anl.u.Geräte"/>
    <n v="144"/>
  </r>
  <r>
    <n v="5040"/>
    <x v="404"/>
    <n v="720"/>
    <s v="Wissenschaftl.Anlagen u.Geräte"/>
    <x v="0"/>
    <x v="0"/>
    <n v="663720"/>
    <s v="AfA:Wissenschaftl.Anl.u.Geräte"/>
    <n v="144"/>
  </r>
  <r>
    <n v="5050"/>
    <x v="405"/>
    <n v="720"/>
    <s v="Wissenschaftl.Anlagen u.Geräte"/>
    <x v="0"/>
    <x v="0"/>
    <n v="663720"/>
    <s v="AfA:Wissenschaftl.Anl.u.Geräte"/>
    <n v="120"/>
  </r>
  <r>
    <n v="5060"/>
    <x v="406"/>
    <n v="720"/>
    <s v="Wissenschaftl.Anlagen u.Geräte"/>
    <x v="0"/>
    <x v="0"/>
    <n v="663720"/>
    <s v="AfA:Wissenschaftl.Anl.u.Geräte"/>
    <n v="96"/>
  </r>
  <r>
    <n v="5070"/>
    <x v="407"/>
    <n v="720"/>
    <s v="Wissenschaftl.Anlagen u.Geräte"/>
    <x v="0"/>
    <x v="0"/>
    <n v="663720"/>
    <s v="AfA:Wissenschaftl.Anl.u.Geräte"/>
    <n v="96"/>
  </r>
  <r>
    <n v="5080"/>
    <x v="408"/>
    <n v="720"/>
    <s v="Wissenschaftl.Anlagen u.Geräte"/>
    <x v="0"/>
    <x v="0"/>
    <n v="663720"/>
    <s v="AfA:Wissenschaftl.Anl.u.Geräte"/>
    <n v="96"/>
  </r>
  <r>
    <n v="5090"/>
    <x v="409"/>
    <n v="720"/>
    <s v="Wissenschaftl.Anlagen u.Geräte"/>
    <x v="0"/>
    <x v="0"/>
    <n v="663720"/>
    <s v="AfA:Wissenschaftl.Anl.u.Geräte"/>
    <n v="120"/>
  </r>
  <r>
    <n v="5091"/>
    <x v="410"/>
    <n v="720"/>
    <s v="Wissenschaftl.Anlagen u.Geräte"/>
    <x v="0"/>
    <x v="0"/>
    <n v="663720"/>
    <s v="AfA:Wissenschaftl.Anl.u.Geräte"/>
    <n v="120"/>
  </r>
  <r>
    <n v="5092"/>
    <x v="411"/>
    <n v="720"/>
    <s v="Wissenschaftl.Anlagen u.Geräte"/>
    <x v="0"/>
    <x v="0"/>
    <n v="663720"/>
    <s v="AfA:Wissenschaftl.Anl.u.Geräte"/>
    <n v="120"/>
  </r>
  <r>
    <n v="5100"/>
    <x v="412"/>
    <n v="720"/>
    <s v="Wissenschaftl.Anlagen u.Geräte"/>
    <x v="0"/>
    <x v="0"/>
    <n v="663720"/>
    <s v="AfA:Wissenschaftl.Anl.u.Geräte"/>
    <n v="144"/>
  </r>
  <r>
    <n v="5110"/>
    <x v="413"/>
    <n v="720"/>
    <s v="Wissenschaftl.Anlagen u.Geräte"/>
    <x v="0"/>
    <x v="0"/>
    <n v="663720"/>
    <s v="AfA:Wissenschaftl.Anl.u.Geräte"/>
    <n v="144"/>
  </r>
  <r>
    <n v="5120"/>
    <x v="414"/>
    <n v="720"/>
    <s v="Wissenschaftl.Anlagen u.Geräte"/>
    <x v="0"/>
    <x v="0"/>
    <n v="663720"/>
    <s v="AfA:Wissenschaftl.Anl.u.Geräte"/>
    <n v="144"/>
  </r>
  <r>
    <n v="5130"/>
    <x v="415"/>
    <n v="720"/>
    <s v="Wissenschaftl.Anlagen u.Geräte"/>
    <x v="0"/>
    <x v="0"/>
    <n v="663720"/>
    <s v="AfA:Wissenschaftl.Anl.u.Geräte"/>
    <n v="144"/>
  </r>
  <r>
    <n v="5140"/>
    <x v="416"/>
    <n v="720"/>
    <s v="Wissenschaftl.Anlagen u.Geräte"/>
    <x v="0"/>
    <x v="0"/>
    <n v="663720"/>
    <s v="AfA:Wissenschaftl.Anl.u.Geräte"/>
    <n v="120"/>
  </r>
  <r>
    <n v="5160"/>
    <x v="417"/>
    <n v="720"/>
    <s v="Wissenschaftl.Anlagen u.Geräte"/>
    <x v="0"/>
    <x v="0"/>
    <n v="663720"/>
    <s v="AfA:Wissenschaftl.Anl.u.Geräte"/>
    <n v="120"/>
  </r>
  <r>
    <n v="5170"/>
    <x v="418"/>
    <n v="720"/>
    <s v="Wissenschaftl.Anlagen u.Geräte"/>
    <x v="0"/>
    <x v="0"/>
    <n v="663720"/>
    <s v="AfA:Wissenschaftl.Anl.u.Geräte"/>
    <n v="84"/>
  </r>
  <r>
    <n v="5180"/>
    <x v="419"/>
    <n v="720"/>
    <s v="Wissenschaftl.Anlagen u.Geräte"/>
    <x v="0"/>
    <x v="0"/>
    <n v="663720"/>
    <s v="AfA:Wissenschaftl.Anl.u.Geräte"/>
    <n v="96"/>
  </r>
  <r>
    <n v="5190"/>
    <x v="420"/>
    <n v="720"/>
    <s v="Wissenschaftl.Anlagen u.Geräte"/>
    <x v="0"/>
    <x v="0"/>
    <n v="663720"/>
    <s v="AfA:Wissenschaftl.Anl.u.Geräte"/>
    <n v="96"/>
  </r>
  <r>
    <n v="5200"/>
    <x v="421"/>
    <n v="720"/>
    <s v="Wissenschaftl.Anlagen u.Geräte"/>
    <x v="0"/>
    <x v="0"/>
    <n v="663720"/>
    <s v="AfA:Wissenschaftl.Anl.u.Geräte"/>
    <n v="96"/>
  </r>
  <r>
    <n v="5210"/>
    <x v="422"/>
    <n v="720"/>
    <s v="Wissenschaftl.Anlagen u.Geräte"/>
    <x v="0"/>
    <x v="0"/>
    <n v="663720"/>
    <s v="AfA:Wissenschaftl.Anl.u.Geräte"/>
    <n v="96"/>
  </r>
  <r>
    <n v="5220"/>
    <x v="423"/>
    <n v="720"/>
    <s v="Wissenschaftl.Anlagen u.Geräte"/>
    <x v="0"/>
    <x v="0"/>
    <n v="663720"/>
    <s v="AfA:Wissenschaftl.Anl.u.Geräte"/>
    <n v="96"/>
  </r>
  <r>
    <n v="5230"/>
    <x v="424"/>
    <n v="720"/>
    <s v="Wissenschaftl.Anlagen u.Geräte"/>
    <x v="0"/>
    <x v="0"/>
    <n v="663720"/>
    <s v="AfA:Wissenschaftl.Anl.u.Geräte"/>
    <n v="72"/>
  </r>
  <r>
    <n v="5240"/>
    <x v="425"/>
    <n v="720"/>
    <s v="Wissenschaftl.Anlagen u.Geräte"/>
    <x v="0"/>
    <x v="0"/>
    <n v="663720"/>
    <s v="AfA:Wissenschaftl.Anl.u.Geräte"/>
    <n v="96"/>
  </r>
  <r>
    <n v="5250"/>
    <x v="426"/>
    <n v="720"/>
    <s v="Wissenschaftl.Anlagen u.Geräte"/>
    <x v="0"/>
    <x v="0"/>
    <n v="663720"/>
    <s v="AfA:Wissenschaftl.Anl.u.Geräte"/>
    <n v="96"/>
  </r>
  <r>
    <n v="5270"/>
    <x v="427"/>
    <n v="720"/>
    <s v="Wissenschaftl.Anlagen u.Geräte"/>
    <x v="0"/>
    <x v="0"/>
    <n v="663720"/>
    <s v="AfA:Wissenschaftl.Anl.u.Geräte"/>
    <n v="96"/>
  </r>
  <r>
    <n v="5280"/>
    <x v="428"/>
    <n v="720"/>
    <s v="Wissenschaftl.Anlagen u.Geräte"/>
    <x v="0"/>
    <x v="0"/>
    <n v="663720"/>
    <s v="AfA:Wissenschaftl.Anl.u.Geräte"/>
    <n v="96"/>
  </r>
  <r>
    <n v="5290"/>
    <x v="429"/>
    <n v="720"/>
    <s v="Wissenschaftl.Anlagen u.Geräte"/>
    <x v="0"/>
    <x v="0"/>
    <n v="663720"/>
    <s v="AfA:Wissenschaftl.Anl.u.Geräte"/>
    <n v="96"/>
  </r>
  <r>
    <n v="5300"/>
    <x v="430"/>
    <n v="720"/>
    <s v="Wissenschaftl.Anlagen u.Geräte"/>
    <x v="0"/>
    <x v="0"/>
    <n v="663720"/>
    <s v="AfA:Wissenschaftl.Anl.u.Geräte"/>
    <n v="120"/>
  </r>
  <r>
    <n v="5310"/>
    <x v="431"/>
    <n v="720"/>
    <s v="Wissenschaftl.Anlagen u.Geräte"/>
    <x v="0"/>
    <x v="0"/>
    <n v="663720"/>
    <s v="AfA:Wissenschaftl.Anl.u.Geräte"/>
    <n v="96"/>
  </r>
  <r>
    <n v="5320"/>
    <x v="432"/>
    <n v="720"/>
    <s v="Wissenschaftl.Anlagen u.Geräte"/>
    <x v="0"/>
    <x v="0"/>
    <n v="663720"/>
    <s v="AfA:Wissenschaftl.Anl.u.Geräte"/>
    <n v="120"/>
  </r>
  <r>
    <n v="5330"/>
    <x v="433"/>
    <n v="720"/>
    <s v="Wissenschaftl.Anlagen u.Geräte"/>
    <x v="0"/>
    <x v="0"/>
    <n v="663720"/>
    <s v="AfA:Wissenschaftl.Anl.u.Geräte"/>
    <n v="120"/>
  </r>
  <r>
    <n v="5350"/>
    <x v="434"/>
    <n v="720"/>
    <s v="Wissenschaftl.Anlagen u.Geräte"/>
    <x v="0"/>
    <x v="0"/>
    <n v="663720"/>
    <s v="AfA:Wissenschaftl.Anl.u.Geräte"/>
    <n v="120"/>
  </r>
  <r>
    <n v="5360"/>
    <x v="435"/>
    <n v="720"/>
    <s v="Wissenschaftl.Anlagen u.Geräte"/>
    <x v="0"/>
    <x v="0"/>
    <n v="663720"/>
    <s v="AfA:Wissenschaftl.Anl.u.Geräte"/>
    <n v="96"/>
  </r>
  <r>
    <n v="5370"/>
    <x v="436"/>
    <n v="720"/>
    <s v="Wissenschaftl.Anlagen u.Geräte"/>
    <x v="0"/>
    <x v="0"/>
    <n v="663720"/>
    <s v="AfA:Wissenschaftl.Anl.u.Geräte"/>
    <n v="96"/>
  </r>
  <r>
    <n v="5390"/>
    <x v="437"/>
    <n v="720"/>
    <s v="Wissenschaftl.Anlagen u.Geräte"/>
    <x v="0"/>
    <x v="0"/>
    <n v="663720"/>
    <s v="AfA:Wissenschaftl.Anl.u.Geräte"/>
    <n v="96"/>
  </r>
  <r>
    <n v="5400"/>
    <x v="438"/>
    <n v="7302"/>
    <s v="Medientechnik"/>
    <x v="0"/>
    <x v="0"/>
    <n v="663720"/>
    <s v="AfA:Wissenschaftl.Anl.u.Geräte"/>
    <n v="144"/>
  </r>
  <r>
    <n v="5400"/>
    <x v="438"/>
    <n v="790"/>
    <s v="Geringwertige Anl.u. Maschinen"/>
    <x v="4"/>
    <x v="4"/>
    <n v="663790"/>
    <s v="AfA: GWG Anlagen und Maschinen"/>
    <n v="1"/>
  </r>
  <r>
    <n v="5400"/>
    <x v="438"/>
    <n v="8910"/>
    <s v="GWG Sammelposten"/>
    <x v="7"/>
    <x v="7"/>
    <n v="664099"/>
    <s v="AfA Sammelposten BGA"/>
    <n v="1"/>
  </r>
  <r>
    <n v="5400"/>
    <x v="438"/>
    <n v="79100"/>
    <s v="Sammelp. techn. Anl.u.Maschine"/>
    <x v="5"/>
    <x v="5"/>
    <n v="663009"/>
    <s v="AfA Sammelposten techn. Anlage"/>
    <n v="60"/>
  </r>
  <r>
    <n v="5410"/>
    <x v="439"/>
    <n v="720"/>
    <s v="Wissenschaftl.Anlagen u.Geräte"/>
    <x v="0"/>
    <x v="0"/>
    <n v="663720"/>
    <s v="AfA:Wissenschaftl.Anl.u.Geräte"/>
    <n v="240"/>
  </r>
  <r>
    <n v="5410"/>
    <x v="439"/>
    <n v="7302"/>
    <s v="Medientechnik"/>
    <x v="0"/>
    <x v="0"/>
    <n v="663720"/>
    <s v="AfA:Wissenschaftl.Anl.u.Geräte"/>
    <n v="144"/>
  </r>
  <r>
    <n v="5420"/>
    <x v="440"/>
    <n v="7302"/>
    <s v="Medientechnik"/>
    <x v="0"/>
    <x v="0"/>
    <n v="663720"/>
    <s v="AfA:Wissenschaftl.Anl.u.Geräte"/>
    <n v="96"/>
  </r>
  <r>
    <n v="5420"/>
    <x v="440"/>
    <n v="79100"/>
    <s v="Sammelp. techn. Anl.u.Maschine"/>
    <x v="5"/>
    <x v="5"/>
    <n v="663009"/>
    <s v="AfA Sammelposten techn. Anlage"/>
    <n v="60"/>
  </r>
  <r>
    <n v="5420"/>
    <x v="440"/>
    <n v="790"/>
    <s v="Geringwertige Anl.u. Maschinen"/>
    <x v="4"/>
    <x v="4"/>
    <n v="663790"/>
    <s v="AfA: GWG Anlagen und Maschinen"/>
    <n v="1"/>
  </r>
  <r>
    <n v="5430"/>
    <x v="441"/>
    <n v="720"/>
    <s v="Wissenschaftl.Anlagen u.Geräte"/>
    <x v="0"/>
    <x v="0"/>
    <n v="663720"/>
    <s v="AfA:Wissenschaftl.Anl.u.Geräte"/>
    <n v="96"/>
  </r>
  <r>
    <n v="5440"/>
    <x v="442"/>
    <n v="720"/>
    <s v="Wissenschaftl.Anlagen u.Geräte"/>
    <x v="0"/>
    <x v="0"/>
    <n v="663720"/>
    <s v="AfA:Wissenschaftl.Anl.u.Geräte"/>
    <n v="96"/>
  </r>
  <r>
    <n v="5450"/>
    <x v="443"/>
    <n v="7302"/>
    <s v="Medientechnik"/>
    <x v="0"/>
    <x v="0"/>
    <n v="663720"/>
    <s v="AfA:Wissenschaftl.Anl.u.Geräte"/>
    <n v="96"/>
  </r>
  <r>
    <n v="5460"/>
    <x v="444"/>
    <n v="720"/>
    <s v="Wissenschaftl.Anlagen u.Geräte"/>
    <x v="0"/>
    <x v="0"/>
    <n v="663720"/>
    <s v="AfA:Wissenschaftl.Anl.u.Geräte"/>
    <n v="96"/>
  </r>
  <r>
    <n v="5470"/>
    <x v="445"/>
    <n v="7302"/>
    <s v="Medientechnik"/>
    <x v="0"/>
    <x v="0"/>
    <n v="6637302"/>
    <s v="AfA: Medientechnik"/>
    <n v="96"/>
  </r>
  <r>
    <n v="5470"/>
    <x v="445"/>
    <n v="720"/>
    <s v="Wissenschaftl.Anlagen u.Geräte"/>
    <x v="0"/>
    <x v="0"/>
    <n v="663720"/>
    <s v="AfA:Wissenschaftl.Anl.u.Geräte"/>
    <n v="96"/>
  </r>
  <r>
    <n v="5470"/>
    <x v="445"/>
    <n v="7303"/>
    <s v="Tontechnik"/>
    <x v="0"/>
    <x v="0"/>
    <n v="6637303"/>
    <s v="AfA: Tontechnik"/>
    <n v="96"/>
  </r>
  <r>
    <n v="5470"/>
    <x v="445"/>
    <n v="8910"/>
    <s v="GWG Sammelposten"/>
    <x v="7"/>
    <x v="7"/>
    <n v="664099"/>
    <s v="AfA Sammelposten BGA"/>
    <n v="1"/>
  </r>
  <r>
    <n v="5480"/>
    <x v="446"/>
    <n v="720"/>
    <s v="Wissenschaftl.Anlagen u.Geräte"/>
    <x v="0"/>
    <x v="0"/>
    <n v="663720"/>
    <s v="AfA:Wissenschaftl.Anl.u.Geräte"/>
    <n v="96"/>
  </r>
  <r>
    <n v="5490"/>
    <x v="447"/>
    <n v="720"/>
    <s v="Wissenschaftl.Anlagen u.Geräte"/>
    <x v="0"/>
    <x v="0"/>
    <n v="663720"/>
    <s v="AfA:Wissenschaftl.Anl.u.Geräte"/>
    <n v="96"/>
  </r>
  <r>
    <n v="5500"/>
    <x v="448"/>
    <n v="720"/>
    <s v="Wissenschaftl.Anlagen u.Geräte"/>
    <x v="0"/>
    <x v="0"/>
    <n v="663720"/>
    <s v="AfA:Wissenschaftl.Anl.u.Geräte"/>
    <n v="120"/>
  </r>
  <r>
    <n v="5500"/>
    <x v="448"/>
    <n v="860"/>
    <s v="Büroma.,Org.mittel u.Komm.anl."/>
    <x v="11"/>
    <x v="11"/>
    <n v="664860"/>
    <s v="AfA:Büroma/Org.mittel/Komm.anl"/>
    <n v="72"/>
  </r>
  <r>
    <n v="5500"/>
    <x v="448"/>
    <n v="790"/>
    <s v="Geringwertige Anl.u. Maschinen"/>
    <x v="4"/>
    <x v="4"/>
    <n v="663790"/>
    <s v="AfA: GWG Anlagen und Maschinen"/>
    <n v="1"/>
  </r>
  <r>
    <n v="5500"/>
    <x v="448"/>
    <n v="79100"/>
    <s v="Sammelp. techn. Anl.u.Maschine"/>
    <x v="5"/>
    <x v="5"/>
    <n v="663009"/>
    <s v="AfA Sammelposten techn. Anlage"/>
    <n v="60"/>
  </r>
  <r>
    <n v="5510"/>
    <x v="449"/>
    <n v="7302"/>
    <s v="Medientechnik"/>
    <x v="0"/>
    <x v="0"/>
    <n v="6637302"/>
    <s v="AfA: Medientechnik"/>
    <n v="96"/>
  </r>
  <r>
    <n v="5510"/>
    <x v="449"/>
    <n v="720"/>
    <s v="Wissenschaftl.Anlagen u.Geräte"/>
    <x v="0"/>
    <x v="0"/>
    <n v="663720"/>
    <s v="AfA:Wissenschaftl.Anl.u.Geräte"/>
    <n v="120"/>
  </r>
  <r>
    <n v="5510"/>
    <x v="449"/>
    <n v="790"/>
    <s v="Geringwertige Anl.u. Maschinen"/>
    <x v="4"/>
    <x v="4"/>
    <n v="663790"/>
    <s v="AfA: GWG Anlagen und Maschinen"/>
    <n v="1"/>
  </r>
  <r>
    <n v="5510"/>
    <x v="449"/>
    <n v="79100"/>
    <s v="Sammelp. techn. Anl.u.Maschine"/>
    <x v="5"/>
    <x v="5"/>
    <n v="663009"/>
    <s v="AfA Sammelposten techn. Anlage"/>
    <n v="60"/>
  </r>
  <r>
    <n v="5520"/>
    <x v="450"/>
    <n v="720"/>
    <s v="Wissenschaftl.Anlagen u.Geräte"/>
    <x v="0"/>
    <x v="0"/>
    <n v="663720"/>
    <s v="AfA:Wissenschaftl.Anl.u.Geräte"/>
    <n v="84"/>
  </r>
  <r>
    <n v="5530"/>
    <x v="451"/>
    <n v="720"/>
    <s v="Wissenschaftl.Anlagen u.Geräte"/>
    <x v="0"/>
    <x v="0"/>
    <n v="663720"/>
    <s v="AfA:Wissenschaftl.Anl.u.Geräte"/>
    <n v="120"/>
  </r>
  <r>
    <n v="5540"/>
    <x v="452"/>
    <n v="720"/>
    <s v="Wissenschaftl.Anlagen u.Geräte"/>
    <x v="0"/>
    <x v="0"/>
    <n v="663720"/>
    <s v="AfA:Wissenschaftl.Anl.u.Geräte"/>
    <n v="120"/>
  </r>
  <r>
    <n v="5560"/>
    <x v="453"/>
    <n v="720"/>
    <s v="Wissenschaftl.Anlagen u.Geräte"/>
    <x v="0"/>
    <x v="0"/>
    <n v="663720"/>
    <s v="AfA:Wissenschaftl.Anl.u.Geräte"/>
    <n v="240"/>
  </r>
  <r>
    <n v="5570"/>
    <x v="454"/>
    <n v="720"/>
    <s v="Wissenschaftl.Anlagen u.Geräte"/>
    <x v="0"/>
    <x v="0"/>
    <n v="663720"/>
    <s v="AfA:Wissenschaftl.Anl.u.Geräte"/>
    <n v="144"/>
  </r>
  <r>
    <n v="5580"/>
    <x v="455"/>
    <n v="720"/>
    <s v="Wissenschaftl.Anlagen u.Geräte"/>
    <x v="0"/>
    <x v="0"/>
    <n v="663720"/>
    <s v="AfA:Wissenschaftl.Anl.u.Geräte"/>
    <n v="144"/>
  </r>
  <r>
    <n v="5600"/>
    <x v="456"/>
    <n v="720"/>
    <s v="Wissenschaftl.Anlagen u.Geräte"/>
    <x v="0"/>
    <x v="0"/>
    <n v="663720"/>
    <s v="AfA:Wissenschaftl.Anl.u.Geräte"/>
    <n v="72"/>
  </r>
  <r>
    <n v="5610"/>
    <x v="457"/>
    <n v="720"/>
    <s v="Wissenschaftl.Anlagen u.Geräte"/>
    <x v="0"/>
    <x v="0"/>
    <n v="663720"/>
    <s v="AfA:Wissenschaftl.Anl.u.Geräte"/>
    <n v="72"/>
  </r>
  <r>
    <n v="5610"/>
    <x v="457"/>
    <n v="850"/>
    <s v="Sonstige Betriebsausstattung"/>
    <x v="0"/>
    <x v="0"/>
    <n v="664850"/>
    <s v="AfA: Sonst.Betriebsausstattung"/>
    <n v="72"/>
  </r>
  <r>
    <n v="5620"/>
    <x v="458"/>
    <n v="720"/>
    <s v="Wissenschaftl.Anlagen u.Geräte"/>
    <x v="0"/>
    <x v="0"/>
    <n v="663720"/>
    <s v="AfA:Wissenschaftl.Anl.u.Geräte"/>
    <n v="72"/>
  </r>
  <r>
    <n v="5640"/>
    <x v="459"/>
    <n v="720"/>
    <s v="Wissenschaftl.Anlagen u.Geräte"/>
    <x v="0"/>
    <x v="0"/>
    <n v="663720"/>
    <s v="AfA:Wissenschaftl.Anl.u.Geräte"/>
    <n v="72"/>
  </r>
  <r>
    <n v="5640"/>
    <x v="459"/>
    <n v="7302"/>
    <s v="Medientechnik"/>
    <x v="0"/>
    <x v="0"/>
    <n v="6637302"/>
    <s v="AfA: Medientechnik"/>
    <n v="96"/>
  </r>
  <r>
    <n v="5650"/>
    <x v="460"/>
    <n v="720"/>
    <s v="Wissenschaftl.Anlagen u.Geräte"/>
    <x v="0"/>
    <x v="0"/>
    <n v="663720"/>
    <s v="AfA:Wissenschaftl.Anl.u.Geräte"/>
    <n v="96"/>
  </r>
  <r>
    <n v="5660"/>
    <x v="461"/>
    <n v="720"/>
    <s v="Wissenschaftl.Anlagen u.Geräte"/>
    <x v="0"/>
    <x v="0"/>
    <n v="663720"/>
    <s v="AfA:Wissenschaftl.Anl.u.Geräte"/>
    <n v="96"/>
  </r>
  <r>
    <n v="5660"/>
    <x v="461"/>
    <n v="7302"/>
    <s v="Medientechnik"/>
    <x v="0"/>
    <x v="0"/>
    <n v="6637302"/>
    <s v="AfA: Medientechnik"/>
    <n v="96"/>
  </r>
  <r>
    <n v="5680"/>
    <x v="462"/>
    <n v="720"/>
    <s v="Wissenschaftl.Anlagen u.Geräte"/>
    <x v="0"/>
    <x v="0"/>
    <n v="663720"/>
    <s v="AfA:Wissenschaftl.Anl.u.Geräte"/>
    <n v="72"/>
  </r>
  <r>
    <n v="5680"/>
    <x v="462"/>
    <n v="7302"/>
    <s v="Medientechnik"/>
    <x v="0"/>
    <x v="0"/>
    <n v="6637302"/>
    <s v="AfA: Medientechnik"/>
    <n v="72"/>
  </r>
  <r>
    <n v="5690"/>
    <x v="463"/>
    <n v="720"/>
    <s v="Wissenschaftl.Anlagen u.Geräte"/>
    <x v="0"/>
    <x v="0"/>
    <n v="663720"/>
    <s v="AfA:Wissenschaftl.Anl.u.Geräte"/>
    <n v="72"/>
  </r>
  <r>
    <n v="5700"/>
    <x v="464"/>
    <n v="720"/>
    <s v="Wissenschaftl.Anlagen u.Geräte"/>
    <x v="0"/>
    <x v="0"/>
    <n v="663720"/>
    <s v="AfA:Wissenschaftl.Anl.u.Geräte"/>
    <n v="96"/>
  </r>
  <r>
    <n v="5710"/>
    <x v="465"/>
    <n v="720"/>
    <s v="Wissenschaftl.Anlagen u.Geräte"/>
    <x v="0"/>
    <x v="0"/>
    <n v="663720"/>
    <s v="AfA:Wissenschaftl.Anl.u.Geräte"/>
    <n v="96"/>
  </r>
  <r>
    <n v="5720"/>
    <x v="466"/>
    <n v="720"/>
    <s v="Wissenschaftl.Anlagen u.Geräte"/>
    <x v="0"/>
    <x v="0"/>
    <n v="663720"/>
    <s v="AfA:Wissenschaftl.Anl.u.Geräte"/>
    <n v="96"/>
  </r>
  <r>
    <n v="5730"/>
    <x v="467"/>
    <n v="720"/>
    <s v="Wissenschaftl.Anlagen u.Geräte"/>
    <x v="0"/>
    <x v="0"/>
    <n v="663720"/>
    <s v="AfA:Wissenschaftl.Anl.u.Geräte"/>
    <n v="96"/>
  </r>
  <r>
    <n v="5740"/>
    <x v="468"/>
    <n v="720"/>
    <s v="Wissenschaftl.Anlagen u.Geräte"/>
    <x v="0"/>
    <x v="0"/>
    <n v="663720"/>
    <s v="AfA:Wissenschaftl.Anl.u.Geräte"/>
    <n v="120"/>
  </r>
  <r>
    <n v="5750"/>
    <x v="469"/>
    <n v="720"/>
    <s v="Wissenschaftl.Anlagen u.Geräte"/>
    <x v="0"/>
    <x v="0"/>
    <n v="663720"/>
    <s v="AfA:Wissenschaftl.Anl.u.Geräte"/>
    <n v="120"/>
  </r>
  <r>
    <n v="5760"/>
    <x v="470"/>
    <n v="720"/>
    <s v="Wissenschaftl.Anlagen u.Geräte"/>
    <x v="0"/>
    <x v="0"/>
    <n v="663720"/>
    <s v="AfA:Wissenschaftl.Anl.u.Geräte"/>
    <n v="96"/>
  </r>
  <r>
    <n v="5770"/>
    <x v="471"/>
    <n v="720"/>
    <s v="Wissenschaftl.Anlagen u.Geräte"/>
    <x v="0"/>
    <x v="0"/>
    <n v="663720"/>
    <s v="AfA:Wissenschaftl.Anl.u.Geräte"/>
    <n v="72"/>
  </r>
  <r>
    <n v="5780"/>
    <x v="472"/>
    <n v="720"/>
    <s v="Wissenschaftl.Anlagen u.Geräte"/>
    <x v="0"/>
    <x v="0"/>
    <n v="663720"/>
    <s v="AfA:Wissenschaftl.Anl.u.Geräte"/>
    <n v="72"/>
  </r>
  <r>
    <n v="5790"/>
    <x v="473"/>
    <n v="720"/>
    <s v="Wissenschaftl.Anlagen u.Geräte"/>
    <x v="0"/>
    <x v="0"/>
    <n v="663720"/>
    <s v="AfA:Wissenschaftl.Anl.u.Geräte"/>
    <n v="72"/>
  </r>
  <r>
    <n v="5800"/>
    <x v="474"/>
    <n v="720"/>
    <s v="Wissenschaftl.Anlagen u.Geräte"/>
    <x v="0"/>
    <x v="0"/>
    <n v="663720"/>
    <s v="AfA:Wissenschaftl.Anl.u.Geräte"/>
    <n v="96"/>
  </r>
  <r>
    <n v="5810"/>
    <x v="475"/>
    <n v="720"/>
    <s v="Wissenschaftl.Anlagen u.Geräte"/>
    <x v="0"/>
    <x v="0"/>
    <n v="663720"/>
    <s v="AfA:Wissenschaftl.Anl.u.Geräte"/>
    <n v="120"/>
  </r>
  <r>
    <n v="5820"/>
    <x v="476"/>
    <n v="720"/>
    <s v="Wissenschaftl.Anlagen u.Geräte"/>
    <x v="0"/>
    <x v="0"/>
    <n v="663720"/>
    <s v="AfA:Wissenschaftl.Anl.u.Geräte"/>
    <n v="96"/>
  </r>
  <r>
    <n v="5830"/>
    <x v="477"/>
    <n v="720"/>
    <s v="Wissenschaftl.Anlagen u.Geräte"/>
    <x v="0"/>
    <x v="0"/>
    <n v="663720"/>
    <s v="AfA:Wissenschaftl.Anl.u.Geräte"/>
    <n v="96"/>
  </r>
  <r>
    <n v="5840"/>
    <x v="478"/>
    <n v="720"/>
    <s v="Wissenschaftl.Anlagen u.Geräte"/>
    <x v="0"/>
    <x v="0"/>
    <n v="663720"/>
    <s v="AfA:Wissenschaftl.Anl.u.Geräte"/>
    <n v="96"/>
  </r>
  <r>
    <n v="5860"/>
    <x v="479"/>
    <n v="720"/>
    <s v="Wissenschaftl.Anlagen u.Geräte"/>
    <x v="0"/>
    <x v="0"/>
    <n v="663720"/>
    <s v="AfA:Wissenschaftl.Anl.u.Geräte"/>
    <n v="96"/>
  </r>
  <r>
    <n v="5890"/>
    <x v="480"/>
    <n v="720"/>
    <s v="Wissenschaftl.Anlagen u.Geräte"/>
    <x v="0"/>
    <x v="0"/>
    <n v="663720"/>
    <s v="AfA:Wissenschaftl.Anl.u.Geräte"/>
    <n v="96"/>
  </r>
  <r>
    <n v="5890"/>
    <x v="480"/>
    <n v="7302"/>
    <s v="Medientechnik"/>
    <x v="12"/>
    <x v="12"/>
    <n v="6637302"/>
    <s v="AfA: Medientechnik"/>
    <n v="144"/>
  </r>
  <r>
    <n v="5900"/>
    <x v="481"/>
    <n v="720"/>
    <s v="Wissenschaftl.Anlagen u.Geräte"/>
    <x v="0"/>
    <x v="0"/>
    <n v="663720"/>
    <s v="AfA:Wissenschaftl.Anl.u.Geräte"/>
    <n v="144"/>
  </r>
  <r>
    <n v="5920"/>
    <x v="482"/>
    <n v="720"/>
    <s v="Wissenschaftl.Anlagen u.Geräte"/>
    <x v="0"/>
    <x v="0"/>
    <n v="663720"/>
    <s v="AfA:Wissenschaftl.Anl.u.Geräte"/>
    <n v="96"/>
  </r>
  <r>
    <n v="5930"/>
    <x v="483"/>
    <n v="720"/>
    <s v="Wissenschaftl.Anlagen u.Geräte"/>
    <x v="0"/>
    <x v="0"/>
    <n v="663720"/>
    <s v="AfA:Wissenschaftl.Anl.u.Geräte"/>
    <n v="96"/>
  </r>
  <r>
    <n v="5940"/>
    <x v="484"/>
    <n v="720"/>
    <s v="Wissenschaftl.Anlagen u.Geräte"/>
    <x v="0"/>
    <x v="0"/>
    <n v="663720"/>
    <s v="AfA:Wissenschaftl.Anl.u.Geräte"/>
    <n v="96"/>
  </r>
  <r>
    <n v="5950"/>
    <x v="485"/>
    <n v="720"/>
    <s v="Wissenschaftl.Anlagen u.Geräte"/>
    <x v="0"/>
    <x v="0"/>
    <n v="663720"/>
    <s v="AfA:Wissenschaftl.Anl.u.Geräte"/>
    <n v="96"/>
  </r>
  <r>
    <n v="5960"/>
    <x v="486"/>
    <n v="720"/>
    <s v="Wissenschaftl.Anlagen u.Geräte"/>
    <x v="0"/>
    <x v="0"/>
    <n v="663720"/>
    <s v="AfA:Wissenschaftl.Anl.u.Geräte"/>
    <n v="96"/>
  </r>
  <r>
    <n v="5970"/>
    <x v="487"/>
    <n v="720"/>
    <s v="Wissenschaftl.Anlagen u.Geräte"/>
    <x v="0"/>
    <x v="0"/>
    <n v="663720"/>
    <s v="AfA:Wissenschaftl.Anl.u.Geräte"/>
    <n v="96"/>
  </r>
  <r>
    <n v="5980"/>
    <x v="488"/>
    <n v="720"/>
    <s v="Wissenschaftl.Anlagen u.Geräte"/>
    <x v="0"/>
    <x v="0"/>
    <n v="663720"/>
    <s v="AfA:Wissenschaftl.Anl.u.Geräte"/>
    <n v="96"/>
  </r>
  <r>
    <n v="5990"/>
    <x v="489"/>
    <n v="720"/>
    <s v="Wissenschaftl.Anlagen u.Geräte"/>
    <x v="0"/>
    <x v="0"/>
    <n v="663720"/>
    <s v="AfA:Wissenschaftl.Anl.u.Geräte"/>
    <n v="96"/>
  </r>
  <r>
    <n v="6000"/>
    <x v="490"/>
    <n v="720"/>
    <s v="Wissenschaftl.Anlagen u.Geräte"/>
    <x v="0"/>
    <x v="0"/>
    <n v="663720"/>
    <s v="AfA:Wissenschaftl.Anl.u.Geräte"/>
    <n v="120"/>
  </r>
  <r>
    <n v="6000"/>
    <x v="490"/>
    <n v="790"/>
    <s v="Geringwertige Anl.u. Maschinen"/>
    <x v="4"/>
    <x v="4"/>
    <n v="663790"/>
    <s v="AfA: GWG Anlagen und Maschinen"/>
    <n v="1"/>
  </r>
  <r>
    <n v="6010"/>
    <x v="491"/>
    <n v="700"/>
    <s v="Anl.u.Masch.d.E-vers.u.Betr-T"/>
    <x v="13"/>
    <x v="13"/>
    <n v="663700"/>
    <s v="AfA:Anl/Masch.d. E-ver/B-tech."/>
    <n v="144"/>
  </r>
  <r>
    <n v="6010"/>
    <x v="491"/>
    <n v="720"/>
    <s v="Wissenschaftl.Anlagen u.Geräte"/>
    <x v="0"/>
    <x v="0"/>
    <n v="663720"/>
    <s v="AfA:Wissenschaftl.Anl.u.Geräte"/>
    <n v="120"/>
  </r>
  <r>
    <n v="6010"/>
    <x v="491"/>
    <n v="79100"/>
    <s v="Sammelp. techn. Anl.u.Maschine"/>
    <x v="5"/>
    <x v="5"/>
    <n v="663009"/>
    <s v="AfA Sammelposten techn. Anlage"/>
    <n v="60"/>
  </r>
  <r>
    <n v="6010"/>
    <x v="491"/>
    <n v="790"/>
    <s v="Geringwertige Anl.u. Maschinen"/>
    <x v="4"/>
    <x v="4"/>
    <n v="663790"/>
    <s v="AfA: GWG Anlagen und Maschinen"/>
    <n v="1"/>
  </r>
  <r>
    <n v="6020"/>
    <x v="492"/>
    <n v="700"/>
    <s v="Anl.u.Masch.d.E-vers.u.Betr-T"/>
    <x v="3"/>
    <x v="3"/>
    <n v="663700"/>
    <s v="AfA:Anl/Masch.d. E-ver/B-tech."/>
    <n v="144"/>
  </r>
  <r>
    <n v="6020"/>
    <x v="492"/>
    <n v="79100"/>
    <s v="Sammelp. techn. Anl.u.Maschine"/>
    <x v="5"/>
    <x v="5"/>
    <n v="663009"/>
    <s v="AfA Sammelposten techn. Anlage"/>
    <n v="60"/>
  </r>
  <r>
    <n v="6020"/>
    <x v="492"/>
    <n v="720"/>
    <s v="Wissenschaftl.Anlagen u.Geräte"/>
    <x v="0"/>
    <x v="0"/>
    <n v="663720"/>
    <s v="AfA:Wissenschaftl.Anl.u.Geräte"/>
    <n v="96"/>
  </r>
  <r>
    <n v="6020"/>
    <x v="492"/>
    <n v="7301"/>
    <s v="EDV-Anlagen"/>
    <x v="6"/>
    <x v="6"/>
    <n v="6637301"/>
    <s v="AfA:EDV-Anlagen"/>
    <n v="60"/>
  </r>
  <r>
    <n v="6020"/>
    <x v="492"/>
    <n v="790"/>
    <s v="Geringwertige Anl.u. Maschinen"/>
    <x v="4"/>
    <x v="4"/>
    <n v="663790"/>
    <s v="AfA: GWG Anlagen und Maschinen"/>
    <n v="1"/>
  </r>
  <r>
    <n v="6030"/>
    <x v="493"/>
    <n v="720"/>
    <s v="Wissenschaftl.Anlagen u.Geräte"/>
    <x v="0"/>
    <x v="0"/>
    <n v="663720"/>
    <s v="AfA:Wissenschaftl.Anl.u.Geräte"/>
    <n v="96"/>
  </r>
  <r>
    <n v="6040"/>
    <x v="494"/>
    <n v="720"/>
    <s v="Wissenschaftl.Anlagen u.Geräte"/>
    <x v="0"/>
    <x v="0"/>
    <n v="663720"/>
    <s v="AfA:Wissenschaftl.Anl.u.Geräte"/>
    <n v="96"/>
  </r>
  <r>
    <n v="6050"/>
    <x v="495"/>
    <n v="720"/>
    <s v="Wissenschaftl.Anlagen u.Geräte"/>
    <x v="0"/>
    <x v="0"/>
    <n v="663720"/>
    <s v="AfA:Wissenschaftl.Anl.u.Geräte"/>
    <n v="120"/>
  </r>
  <r>
    <n v="6060"/>
    <x v="496"/>
    <n v="720"/>
    <s v="Wissenschaftl.Anlagen u.Geräte"/>
    <x v="0"/>
    <x v="0"/>
    <n v="663720"/>
    <s v="AfA:Wissenschaftl.Anl.u.Geräte"/>
    <n v="96"/>
  </r>
  <r>
    <n v="6070"/>
    <x v="497"/>
    <n v="720"/>
    <s v="Wissenschaftl.Anlagen u.Geräte"/>
    <x v="0"/>
    <x v="0"/>
    <n v="663720"/>
    <s v="AfA:Wissenschaftl.Anl.u.Geräte"/>
    <n v="96"/>
  </r>
  <r>
    <n v="6090"/>
    <x v="498"/>
    <n v="720"/>
    <s v="Wissenschaftl.Anlagen u.Geräte"/>
    <x v="0"/>
    <x v="0"/>
    <n v="663720"/>
    <s v="AfA:Wissenschaftl.Anl.u.Geräte"/>
    <n v="96"/>
  </r>
  <r>
    <n v="6100"/>
    <x v="499"/>
    <n v="720"/>
    <s v="Wissenschaftl.Anlagen u.Geräte"/>
    <x v="0"/>
    <x v="0"/>
    <n v="663720"/>
    <s v="AfA:Wissenschaftl.Anl.u.Geräte"/>
    <n v="84"/>
  </r>
  <r>
    <n v="6110"/>
    <x v="500"/>
    <n v="720"/>
    <s v="Wissenschaftl.Anlagen u.Geräte"/>
    <x v="0"/>
    <x v="0"/>
    <n v="663720"/>
    <s v="AfA:Wissenschaftl.Anl.u.Geräte"/>
    <n v="84"/>
  </r>
  <r>
    <n v="6120"/>
    <x v="501"/>
    <n v="720"/>
    <s v="Wissenschaftl.Anlagen u.Geräte"/>
    <x v="0"/>
    <x v="0"/>
    <n v="663720"/>
    <s v="AfA:Wissenschaftl.Anl.u.Geräte"/>
    <n v="84"/>
  </r>
  <r>
    <n v="6140"/>
    <x v="502"/>
    <n v="720"/>
    <s v="Wissenschaftl.Anlagen u.Geräte"/>
    <x v="0"/>
    <x v="0"/>
    <n v="663720"/>
    <s v="AfA:Wissenschaftl.Anl.u.Geräte"/>
    <n v="84"/>
  </r>
  <r>
    <n v="6150"/>
    <x v="503"/>
    <n v="720"/>
    <s v="Wissenschaftl.Anlagen u.Geräte"/>
    <x v="0"/>
    <x v="0"/>
    <n v="663720"/>
    <s v="AfA:Wissenschaftl.Anl.u.Geräte"/>
    <n v="96"/>
  </r>
  <r>
    <n v="6160"/>
    <x v="504"/>
    <n v="720"/>
    <s v="Wissenschaftl.Anlagen u.Geräte"/>
    <x v="0"/>
    <x v="0"/>
    <n v="663720"/>
    <s v="AfA:Wissenschaftl.Anl.u.Geräte"/>
    <n v="96"/>
  </r>
  <r>
    <n v="6170"/>
    <x v="505"/>
    <n v="720"/>
    <s v="Wissenschaftl.Anlagen u.Geräte"/>
    <x v="0"/>
    <x v="0"/>
    <n v="663720"/>
    <s v="AfA:Wissenschaftl.Anl.u.Geräte"/>
    <n v="96"/>
  </r>
  <r>
    <n v="6180"/>
    <x v="506"/>
    <n v="720"/>
    <s v="Wissenschaftl.Anlagen u.Geräte"/>
    <x v="0"/>
    <x v="0"/>
    <n v="663720"/>
    <s v="AfA:Wissenschaftl.Anl.u.Geräte"/>
    <n v="96"/>
  </r>
  <r>
    <n v="6190"/>
    <x v="507"/>
    <n v="720"/>
    <s v="Wissenschaftl.Anlagen u.Geräte"/>
    <x v="0"/>
    <x v="0"/>
    <n v="663720"/>
    <s v="AfA:Wissenschaftl.Anl.u.Geräte"/>
    <n v="84"/>
  </r>
  <r>
    <n v="6200"/>
    <x v="508"/>
    <n v="720"/>
    <s v="Wissenschaftl.Anlagen u.Geräte"/>
    <x v="0"/>
    <x v="0"/>
    <n v="663720"/>
    <s v="AfA:Wissenschaftl.Anl.u.Geräte"/>
    <n v="120"/>
  </r>
  <r>
    <n v="6210"/>
    <x v="509"/>
    <n v="720"/>
    <s v="Wissenschaftl.Anlagen u.Geräte"/>
    <x v="0"/>
    <x v="0"/>
    <n v="663720"/>
    <s v="AfA:Wissenschaftl.Anl.u.Geräte"/>
    <n v="120"/>
  </r>
  <r>
    <n v="6220"/>
    <x v="510"/>
    <n v="720"/>
    <s v="Wissenschaftl.Anlagen u.Geräte"/>
    <x v="0"/>
    <x v="0"/>
    <n v="663720"/>
    <s v="AfA:Wissenschaftl.Anl.u.Geräte"/>
    <n v="96"/>
  </r>
  <r>
    <n v="6230"/>
    <x v="511"/>
    <n v="720"/>
    <s v="Wissenschaftl.Anlagen u.Geräte"/>
    <x v="0"/>
    <x v="0"/>
    <n v="663720"/>
    <s v="AfA:Wissenschaftl.Anl.u.Geräte"/>
    <n v="96"/>
  </r>
  <r>
    <n v="6250"/>
    <x v="512"/>
    <n v="720"/>
    <s v="Wissenschaftl.Anlagen u.Geräte"/>
    <x v="0"/>
    <x v="0"/>
    <n v="663720"/>
    <s v="AfA:Wissenschaftl.Anl.u.Geräte"/>
    <n v="96"/>
  </r>
  <r>
    <n v="6260"/>
    <x v="513"/>
    <n v="720"/>
    <s v="Wissenschaftl.Anlagen u.Geräte"/>
    <x v="0"/>
    <x v="0"/>
    <n v="663720"/>
    <s v="AfA:Wissenschaftl.Anl.u.Geräte"/>
    <n v="96"/>
  </r>
  <r>
    <n v="6270"/>
    <x v="514"/>
    <n v="720"/>
    <s v="Wissenschaftl.Anlagen u.Geräte"/>
    <x v="0"/>
    <x v="0"/>
    <n v="663720"/>
    <s v="AfA:Wissenschaftl.Anl.u.Geräte"/>
    <n v="84"/>
  </r>
  <r>
    <n v="6290"/>
    <x v="515"/>
    <n v="720"/>
    <s v="Wissenschaftl.Anlagen u.Geräte"/>
    <x v="0"/>
    <x v="0"/>
    <n v="663720"/>
    <s v="AfA:Wissenschaftl.Anl.u.Geräte"/>
    <n v="96"/>
  </r>
  <r>
    <n v="6300"/>
    <x v="516"/>
    <n v="720"/>
    <s v="Wissenschaftl.Anlagen u.Geräte"/>
    <x v="0"/>
    <x v="0"/>
    <n v="663720"/>
    <s v="AfA:Wissenschaftl.Anl.u.Geräte"/>
    <n v="120"/>
  </r>
  <r>
    <n v="6320"/>
    <x v="517"/>
    <n v="720"/>
    <s v="Wissenschaftl.Anlagen u.Geräte"/>
    <x v="0"/>
    <x v="0"/>
    <n v="663720"/>
    <s v="AfA:Wissenschaftl.Anl.u.Geräte"/>
    <n v="120"/>
  </r>
  <r>
    <n v="6330"/>
    <x v="518"/>
    <n v="720"/>
    <s v="Wissenschaftl.Anlagen u.Geräte"/>
    <x v="0"/>
    <x v="0"/>
    <n v="663720"/>
    <s v="AfA:Wissenschaftl.Anl.u.Geräte"/>
    <n v="144"/>
  </r>
  <r>
    <n v="6340"/>
    <x v="519"/>
    <n v="720"/>
    <s v="Wissenschaftl.Anlagen u.Geräte"/>
    <x v="0"/>
    <x v="0"/>
    <n v="663720"/>
    <s v="AfA:Wissenschaftl.Anl.u.Geräte"/>
    <n v="120"/>
  </r>
  <r>
    <n v="6350"/>
    <x v="520"/>
    <n v="720"/>
    <s v="Wissenschaftl.Anlagen u.Geräte"/>
    <x v="0"/>
    <x v="0"/>
    <n v="663720"/>
    <s v="AfA:Wissenschaftl.Anl.u.Geräte"/>
    <n v="96"/>
  </r>
  <r>
    <n v="6350"/>
    <x v="520"/>
    <n v="7302"/>
    <s v="Medientechnik"/>
    <x v="0"/>
    <x v="0"/>
    <n v="663720"/>
    <s v="AfA:Wissenschaftl.Anl.u.Geräte"/>
    <n v="120"/>
  </r>
  <r>
    <n v="6360"/>
    <x v="521"/>
    <n v="720"/>
    <s v="Wissenschaftl.Anlagen u.Geräte"/>
    <x v="0"/>
    <x v="0"/>
    <n v="663720"/>
    <s v="AfA:Wissenschaftl.Anl.u.Geräte"/>
    <n v="96"/>
  </r>
  <r>
    <n v="6370"/>
    <x v="522"/>
    <n v="720"/>
    <s v="Wissenschaftl.Anlagen u.Geräte"/>
    <x v="0"/>
    <x v="0"/>
    <n v="663720"/>
    <s v="AfA:Wissenschaftl.Anl.u.Geräte"/>
    <n v="96"/>
  </r>
  <r>
    <n v="6380"/>
    <x v="523"/>
    <n v="720"/>
    <s v="Wissenschaftl.Anlagen u.Geräte"/>
    <x v="0"/>
    <x v="0"/>
    <n v="663720"/>
    <s v="AfA:Wissenschaftl.Anl.u.Geräte"/>
    <n v="120"/>
  </r>
  <r>
    <n v="6390"/>
    <x v="524"/>
    <n v="720"/>
    <s v="Wissenschaftl.Anlagen u.Geräte"/>
    <x v="0"/>
    <x v="0"/>
    <n v="663720"/>
    <s v="AfA:Wissenschaftl.Anl.u.Geräte"/>
    <n v="96"/>
  </r>
  <r>
    <n v="6400"/>
    <x v="525"/>
    <n v="720"/>
    <s v="Wissenschaftl.Anlagen u.Geräte"/>
    <x v="0"/>
    <x v="0"/>
    <n v="663720"/>
    <s v="AfA:Wissenschaftl.Anl.u.Geräte"/>
    <n v="120"/>
  </r>
  <r>
    <n v="6410"/>
    <x v="526"/>
    <n v="700"/>
    <s v="Anl.u.Masch.d.E-vers.u.Betr-T"/>
    <x v="0"/>
    <x v="0"/>
    <n v="663700"/>
    <s v="AfA:Anl/Masch.d. E-ver/B-tech."/>
    <n v="120"/>
  </r>
  <r>
    <n v="6410"/>
    <x v="526"/>
    <n v="720"/>
    <s v="Wissenschaftl.Anlagen u.Geräte"/>
    <x v="0"/>
    <x v="0"/>
    <n v="663720"/>
    <s v="AfA:Wissenschaftl.Anl.u.Geräte"/>
    <n v="120"/>
  </r>
  <r>
    <n v="6420"/>
    <x v="527"/>
    <n v="720"/>
    <s v="Wissenschaftl.Anlagen u.Geräte"/>
    <x v="0"/>
    <x v="0"/>
    <n v="663720"/>
    <s v="AfA:Wissenschaftl.Anl.u.Geräte"/>
    <n v="120"/>
  </r>
  <r>
    <n v="6430"/>
    <x v="528"/>
    <n v="720"/>
    <s v="Wissenschaftl.Anlagen u.Geräte"/>
    <x v="0"/>
    <x v="0"/>
    <n v="663720"/>
    <s v="AfA:Wissenschaftl.Anl.u.Geräte"/>
    <n v="120"/>
  </r>
  <r>
    <n v="6430"/>
    <x v="528"/>
    <n v="790"/>
    <s v="Geringwertige Anl.u. Maschinen"/>
    <x v="4"/>
    <x v="4"/>
    <n v="663790"/>
    <s v="AfA: GWG Anlagen und Maschinen"/>
    <n v="1"/>
  </r>
  <r>
    <n v="6430"/>
    <x v="528"/>
    <n v="79100"/>
    <s v="Sammelp. techn. Anl.u.Maschine"/>
    <x v="5"/>
    <x v="5"/>
    <n v="663009"/>
    <s v="AfA Sammelposten techn. Anlage"/>
    <n v="60"/>
  </r>
  <r>
    <n v="6440"/>
    <x v="529"/>
    <n v="720"/>
    <s v="Wissenschaftl.Anlagen u.Geräte"/>
    <x v="0"/>
    <x v="0"/>
    <n v="663720"/>
    <s v="AfA:Wissenschaftl.Anl.u.Geräte"/>
    <n v="120"/>
  </r>
  <r>
    <n v="6450"/>
    <x v="530"/>
    <n v="720"/>
    <s v="Wissenschaftl.Anlagen u.Geräte"/>
    <x v="0"/>
    <x v="0"/>
    <n v="663720"/>
    <s v="AfA:Wissenschaftl.Anl.u.Geräte"/>
    <n v="96"/>
  </r>
  <r>
    <n v="6460"/>
    <x v="531"/>
    <n v="720"/>
    <s v="Wissenschaftl.Anlagen u.Geräte"/>
    <x v="0"/>
    <x v="0"/>
    <n v="663720"/>
    <s v="AfA:Wissenschaftl.Anl.u.Geräte"/>
    <n v="96"/>
  </r>
  <r>
    <n v="6470"/>
    <x v="532"/>
    <n v="700"/>
    <s v="Anl.u.Masch.d.E-vers.u.Betr-T"/>
    <x v="0"/>
    <x v="0"/>
    <n v="663700"/>
    <s v="AfA:Anl/Masch.d. E-ver/B-tech."/>
    <n v="96"/>
  </r>
  <r>
    <n v="6470"/>
    <x v="532"/>
    <n v="720"/>
    <s v="Wissenschaftl.Anlagen u.Geräte"/>
    <x v="0"/>
    <x v="0"/>
    <n v="663720"/>
    <s v="AfA:Wissenschaftl.Anl.u.Geräte"/>
    <n v="96"/>
  </r>
  <r>
    <n v="6480"/>
    <x v="533"/>
    <n v="720"/>
    <s v="Wissenschaftl.Anlagen u.Geräte"/>
    <x v="0"/>
    <x v="0"/>
    <n v="663720"/>
    <s v="AfA:Wissenschaftl.Anl.u.Geräte"/>
    <n v="120"/>
  </r>
  <r>
    <n v="6490"/>
    <x v="534"/>
    <n v="720"/>
    <s v="Wissenschaftl.Anlagen u.Geräte"/>
    <x v="0"/>
    <x v="0"/>
    <n v="663720"/>
    <s v="AfA:Wissenschaftl.Anl.u.Geräte"/>
    <n v="96"/>
  </r>
  <r>
    <n v="6500"/>
    <x v="535"/>
    <n v="720"/>
    <s v="Wissenschaftl.Anlagen u.Geräte"/>
    <x v="0"/>
    <x v="0"/>
    <n v="663720"/>
    <s v="AfA:Wissenschaftl.Anl.u.Geräte"/>
    <n v="96"/>
  </r>
  <r>
    <n v="6510"/>
    <x v="536"/>
    <n v="720"/>
    <s v="Wissenschaftl.Anlagen u.Geräte"/>
    <x v="0"/>
    <x v="0"/>
    <n v="663720"/>
    <s v="AfA:Wissenschaftl.Anl.u.Geräte"/>
    <n v="72"/>
  </r>
  <r>
    <n v="6520"/>
    <x v="537"/>
    <n v="720"/>
    <s v="Wissenschaftl.Anlagen u.Geräte"/>
    <x v="0"/>
    <x v="0"/>
    <n v="663720"/>
    <s v="AfA:Wissenschaftl.Anl.u.Geräte"/>
    <n v="96"/>
  </r>
  <r>
    <n v="6530"/>
    <x v="538"/>
    <n v="720"/>
    <s v="Wissenschaftl.Anlagen u.Geräte"/>
    <x v="0"/>
    <x v="0"/>
    <n v="663720"/>
    <s v="AfA:Wissenschaftl.Anl.u.Geräte"/>
    <n v="96"/>
  </r>
  <r>
    <n v="6540"/>
    <x v="539"/>
    <n v="720"/>
    <s v="Wissenschaftl.Anlagen u.Geräte"/>
    <x v="0"/>
    <x v="0"/>
    <n v="663720"/>
    <s v="AfA:Wissenschaftl.Anl.u.Geräte"/>
    <n v="120"/>
  </r>
  <r>
    <n v="6550"/>
    <x v="540"/>
    <n v="720"/>
    <s v="Wissenschaftl.Anlagen u.Geräte"/>
    <x v="0"/>
    <x v="0"/>
    <n v="663720"/>
    <s v="AfA:Wissenschaftl.Anl.u.Geräte"/>
    <n v="96"/>
  </r>
  <r>
    <n v="6590"/>
    <x v="541"/>
    <n v="720"/>
    <s v="Wissenschaftl.Anlagen u.Geräte"/>
    <x v="0"/>
    <x v="0"/>
    <n v="663720"/>
    <s v="AfA:Wissenschaftl.Anl.u.Geräte"/>
    <n v="96"/>
  </r>
  <r>
    <n v="6600"/>
    <x v="542"/>
    <n v="7302"/>
    <s v="Medientechnik"/>
    <x v="0"/>
    <x v="0"/>
    <n v="6637302"/>
    <s v="AfA: Medientechnik"/>
    <n v="120"/>
  </r>
  <r>
    <n v="6600"/>
    <x v="542"/>
    <n v="790"/>
    <s v="Geringwertige Anl.u. Maschinen"/>
    <x v="4"/>
    <x v="4"/>
    <n v="663790"/>
    <s v="AfA: GWG Anlagen und Maschinen"/>
    <n v="1"/>
  </r>
  <r>
    <n v="6600"/>
    <x v="542"/>
    <n v="720"/>
    <s v="Wissenschaftl.Anlagen u.Geräte"/>
    <x v="0"/>
    <x v="0"/>
    <n v="663720"/>
    <s v="AfA:Wissenschaftl.Anl.u.Geräte"/>
    <n v="120"/>
  </r>
  <r>
    <n v="6600"/>
    <x v="542"/>
    <n v="79100"/>
    <s v="Sammelp. techn. Anl.u.Maschine"/>
    <x v="5"/>
    <x v="5"/>
    <n v="663009"/>
    <s v="AfA Sammelposten techn. Anlage"/>
    <n v="60"/>
  </r>
  <r>
    <n v="6600"/>
    <x v="542"/>
    <n v="860"/>
    <s v="Büroma.,Org.mittel u.Komm.anl."/>
    <x v="9"/>
    <x v="9"/>
    <n v="664860"/>
    <s v="AfA:Büroma/Org.mittel/Komm.anl"/>
    <n v="120"/>
  </r>
  <r>
    <n v="6610"/>
    <x v="543"/>
    <n v="720"/>
    <s v="Wissenschaftl.Anlagen u.Geräte"/>
    <x v="0"/>
    <x v="0"/>
    <n v="663720"/>
    <s v="AfA:Wissenschaftl.Anl.u.Geräte"/>
    <n v="120"/>
  </r>
  <r>
    <n v="6610"/>
    <x v="543"/>
    <n v="860"/>
    <s v="Büroma.,Org.mittel u.Komm.anl."/>
    <x v="9"/>
    <x v="9"/>
    <n v="664860"/>
    <s v="AfA:Büroma/Org.mittel/Komm.anl"/>
    <n v="120"/>
  </r>
  <r>
    <n v="6610"/>
    <x v="543"/>
    <n v="8902"/>
    <s v="GWG Betriebsausstattung"/>
    <x v="0"/>
    <x v="0"/>
    <n v="663790"/>
    <s v="AfA: GWG Anlagen und Maschinen"/>
    <n v="1"/>
  </r>
  <r>
    <n v="6620"/>
    <x v="544"/>
    <n v="7302"/>
    <s v="Medientechnik"/>
    <x v="0"/>
    <x v="0"/>
    <n v="663720"/>
    <s v="AfA:Wissenschaftl.Anl.u.Geräte"/>
    <n v="120"/>
  </r>
  <r>
    <n v="6630"/>
    <x v="545"/>
    <n v="720"/>
    <s v="Wissenschaftl.Anlagen u.Geräte"/>
    <x v="0"/>
    <x v="0"/>
    <n v="663720"/>
    <s v="AfA:Wissenschaftl.Anl.u.Geräte"/>
    <n v="120"/>
  </r>
  <r>
    <n v="6630"/>
    <x v="545"/>
    <n v="850"/>
    <s v="Sonstige Betriebsausstattung"/>
    <x v="1"/>
    <x v="1"/>
    <n v="664850"/>
    <s v="AfA: Sonst.Betriebsausstattung"/>
    <n v="180"/>
  </r>
  <r>
    <n v="6630"/>
    <x v="545"/>
    <n v="860"/>
    <s v="Büroma.,Org.mittel u.Komm.anl."/>
    <x v="9"/>
    <x v="9"/>
    <n v="664860"/>
    <s v="AfA:Büroma/Org.mittel/Komm.anl"/>
    <n v="120"/>
  </r>
  <r>
    <n v="6640"/>
    <x v="546"/>
    <n v="7301"/>
    <s v="EDV-Anlagen"/>
    <x v="6"/>
    <x v="6"/>
    <n v="663730"/>
    <s v="AfA:EDV-Anl./Medien-u.Tontechn"/>
    <n v="96"/>
  </r>
  <r>
    <n v="6640"/>
    <x v="546"/>
    <n v="7302"/>
    <s v="Medientechnik"/>
    <x v="14"/>
    <x v="14"/>
    <n v="6637302"/>
    <s v="AfA: Medientechnik"/>
    <n v="96"/>
  </r>
  <r>
    <n v="6640"/>
    <x v="546"/>
    <n v="720"/>
    <s v="Wissenschaftl.Anlagen u.Geräte"/>
    <x v="0"/>
    <x v="0"/>
    <n v="663720"/>
    <s v="AfA:Wissenschaftl.Anl.u.Geräte"/>
    <n v="144"/>
  </r>
  <r>
    <n v="6640"/>
    <x v="546"/>
    <n v="860"/>
    <s v="Büroma.,Org.mittel u.Komm.anl."/>
    <x v="9"/>
    <x v="9"/>
    <n v="664860"/>
    <s v="AfA:Büroma/Org.mittel/Komm.anl"/>
    <n v="144"/>
  </r>
  <r>
    <n v="6650"/>
    <x v="547"/>
    <n v="720"/>
    <s v="Wissenschaftl.Anlagen u.Geräte"/>
    <x v="0"/>
    <x v="0"/>
    <n v="663720"/>
    <s v="AfA:Wissenschaftl.Anl.u.Geräte"/>
    <n v="144"/>
  </r>
  <r>
    <n v="6650"/>
    <x v="547"/>
    <n v="860"/>
    <s v="Büroma.,Org.mittel u.Komm.anl."/>
    <x v="9"/>
    <x v="9"/>
    <n v="664860"/>
    <s v="AfA:Büroma/Org.mittel/Komm.anl"/>
    <n v="144"/>
  </r>
  <r>
    <n v="6660"/>
    <x v="548"/>
    <n v="720"/>
    <s v="Wissenschaftl.Anlagen u.Geräte"/>
    <x v="0"/>
    <x v="0"/>
    <n v="663720"/>
    <s v="AfA:Wissenschaftl.Anl.u.Geräte"/>
    <n v="96"/>
  </r>
  <r>
    <n v="6670"/>
    <x v="549"/>
    <n v="720"/>
    <s v="Wissenschaftl.Anlagen u.Geräte"/>
    <x v="0"/>
    <x v="0"/>
    <n v="663720"/>
    <s v="AfA:Wissenschaftl.Anl.u.Geräte"/>
    <n v="96"/>
  </r>
  <r>
    <n v="6680"/>
    <x v="550"/>
    <n v="720"/>
    <s v="Wissenschaftl.Anlagen u.Geräte"/>
    <x v="0"/>
    <x v="0"/>
    <n v="663720"/>
    <s v="AfA:Wissenschaftl.Anl.u.Geräte"/>
    <n v="120"/>
  </r>
  <r>
    <n v="6680"/>
    <x v="550"/>
    <n v="860"/>
    <s v="Büroma.,Org.mittel u.Komm.anl."/>
    <x v="9"/>
    <x v="9"/>
    <n v="664860"/>
    <s v="AfA:Büroma/Org.mittel/Komm.anl"/>
    <n v="120"/>
  </r>
  <r>
    <n v="6690"/>
    <x v="551"/>
    <n v="720"/>
    <s v="Wissenschaftl.Anlagen u.Geräte"/>
    <x v="0"/>
    <x v="0"/>
    <n v="663720"/>
    <s v="AfA:Wissenschaftl.Anl.u.Geräte"/>
    <n v="120"/>
  </r>
  <r>
    <n v="6690"/>
    <x v="551"/>
    <n v="790"/>
    <s v="Geringwertige Anl.u. Maschinen"/>
    <x v="4"/>
    <x v="4"/>
    <n v="663790"/>
    <s v="AfA: GWG Anlagen und Maschinen"/>
    <n v="1"/>
  </r>
  <r>
    <n v="6690"/>
    <x v="551"/>
    <n v="8902"/>
    <s v="GWG Betriebsausstattung"/>
    <x v="9"/>
    <x v="9"/>
    <n v="6648902"/>
    <s v="AfA: GWG Betriebsausstattung"/>
    <n v="1"/>
  </r>
  <r>
    <n v="6690"/>
    <x v="551"/>
    <n v="79100"/>
    <s v="Sammelp. techn. Anl.u.Maschine"/>
    <x v="5"/>
    <x v="5"/>
    <n v="663009"/>
    <s v="AfA Sammelposten techn. Anlage"/>
    <n v="60"/>
  </r>
  <r>
    <n v="6690"/>
    <x v="551"/>
    <n v="860"/>
    <s v="Büroma.,Org.mittel u.Komm.anl."/>
    <x v="9"/>
    <x v="9"/>
    <n v="664860"/>
    <s v="AfA:Büroma/Org.mittel/Komm.anl"/>
    <n v="120"/>
  </r>
  <r>
    <n v="6700"/>
    <x v="552"/>
    <n v="7301"/>
    <s v="EDV-Anlagen"/>
    <x v="6"/>
    <x v="6"/>
    <n v="663730"/>
    <s v="AfA:EDV-Anl./Medien-u.Tontechn"/>
    <n v="72"/>
  </r>
  <r>
    <n v="6700"/>
    <x v="552"/>
    <n v="720"/>
    <s v="Wissenschaftl.Anlagen u.Geräte"/>
    <x v="0"/>
    <x v="0"/>
    <n v="663720"/>
    <s v="AfA:Wissenschaftl.Anl.u.Geräte"/>
    <n v="108"/>
  </r>
  <r>
    <n v="6700"/>
    <x v="552"/>
    <n v="7302"/>
    <s v="Medientechnik"/>
    <x v="0"/>
    <x v="0"/>
    <n v="6637302"/>
    <s v="AfA: Medientechnik"/>
    <n v="96"/>
  </r>
  <r>
    <n v="6700"/>
    <x v="552"/>
    <n v="860"/>
    <s v="Büroma.,Org.mittel u.Komm.anl."/>
    <x v="9"/>
    <x v="9"/>
    <n v="664860"/>
    <s v="AfA:Büroma/Org.mittel/Komm.anl"/>
    <n v="108"/>
  </r>
  <r>
    <n v="6700"/>
    <x v="552"/>
    <n v="7303"/>
    <s v="Tontechnik"/>
    <x v="0"/>
    <x v="0"/>
    <n v="6637303"/>
    <s v="AfA: Tontechnik"/>
    <n v="120"/>
  </r>
  <r>
    <n v="6710"/>
    <x v="553"/>
    <n v="720"/>
    <s v="Wissenschaftl.Anlagen u.Geräte"/>
    <x v="0"/>
    <x v="0"/>
    <n v="663720"/>
    <s v="AfA:Wissenschaftl.Anl.u.Geräte"/>
    <n v="96"/>
  </r>
  <r>
    <n v="6710"/>
    <x v="553"/>
    <n v="860"/>
    <s v="Büroma.,Org.mittel u.Komm.anl."/>
    <x v="9"/>
    <x v="9"/>
    <n v="664860"/>
    <s v="AfA:Büroma/Org.mittel/Komm.anl"/>
    <n v="96"/>
  </r>
  <r>
    <n v="6720"/>
    <x v="554"/>
    <n v="7303"/>
    <s v="Tontechnik"/>
    <x v="0"/>
    <x v="0"/>
    <n v="6637303"/>
    <s v="AfA: Tontechnik"/>
    <n v="120"/>
  </r>
  <r>
    <n v="6720"/>
    <x v="554"/>
    <n v="7302"/>
    <s v="Medientechnik"/>
    <x v="0"/>
    <x v="0"/>
    <n v="663720"/>
    <s v="AfA:Wissenschaftl.Anl.u.Geräte"/>
    <n v="96"/>
  </r>
  <r>
    <n v="6720"/>
    <x v="554"/>
    <n v="860"/>
    <s v="Büroma.,Org.mittel u.Komm.anl."/>
    <x v="9"/>
    <x v="9"/>
    <n v="664860"/>
    <s v="AfA:Büroma/Org.mittel/Komm.anl"/>
    <n v="84"/>
  </r>
  <r>
    <n v="6730"/>
    <x v="555"/>
    <n v="7302"/>
    <s v="Medientechnik"/>
    <x v="0"/>
    <x v="0"/>
    <n v="663720"/>
    <s v="AfA:Wissenschaftl.Anl.u.Geräte"/>
    <n v="96"/>
  </r>
  <r>
    <n v="6730"/>
    <x v="555"/>
    <n v="860"/>
    <s v="Büroma.,Org.mittel u.Komm.anl."/>
    <x v="9"/>
    <x v="9"/>
    <n v="664860"/>
    <s v="AfA:Büroma/Org.mittel/Komm.anl"/>
    <n v="96"/>
  </r>
  <r>
    <n v="6730"/>
    <x v="555"/>
    <n v="8910"/>
    <s v="GWG Sammelposten"/>
    <x v="7"/>
    <x v="7"/>
    <n v="664099"/>
    <s v="AfA Sammelposten BGA"/>
    <n v="1"/>
  </r>
  <r>
    <n v="6740"/>
    <x v="556"/>
    <n v="720"/>
    <s v="Wissenschaftl.Anlagen u.Geräte"/>
    <x v="0"/>
    <x v="0"/>
    <n v="663720"/>
    <s v="AfA:Wissenschaftl.Anl.u.Geräte"/>
    <n v="96"/>
  </r>
  <r>
    <n v="6740"/>
    <x v="556"/>
    <n v="7302"/>
    <s v="Medientechnik"/>
    <x v="14"/>
    <x v="14"/>
    <n v="6637302"/>
    <s v="AfA: Medientechnik"/>
    <n v="96"/>
  </r>
  <r>
    <n v="6740"/>
    <x v="556"/>
    <n v="860"/>
    <s v="Büroma.,Org.mittel u.Komm.anl."/>
    <x v="9"/>
    <x v="9"/>
    <n v="664860"/>
    <s v="AfA:Büroma/Org.mittel/Komm.anl"/>
    <n v="96"/>
  </r>
  <r>
    <n v="6750"/>
    <x v="557"/>
    <n v="720"/>
    <s v="Wissenschaftl.Anlagen u.Geräte"/>
    <x v="0"/>
    <x v="0"/>
    <n v="663720"/>
    <s v="AfA:Wissenschaftl.Anl.u.Geräte"/>
    <n v="96"/>
  </r>
  <r>
    <n v="6750"/>
    <x v="557"/>
    <n v="7302"/>
    <s v="Medientechnik"/>
    <x v="0"/>
    <x v="0"/>
    <n v="663730"/>
    <s v="AfA:EDV-Anl./Medien-u.Tontechn"/>
    <n v="96"/>
  </r>
  <r>
    <n v="6750"/>
    <x v="557"/>
    <n v="860"/>
    <s v="Büroma.,Org.mittel u.Komm.anl."/>
    <x v="9"/>
    <x v="9"/>
    <n v="664860"/>
    <s v="AfA:Büroma/Org.mittel/Komm.anl"/>
    <n v="96"/>
  </r>
  <r>
    <n v="6760"/>
    <x v="558"/>
    <n v="720"/>
    <s v="Wissenschaftl.Anlagen u.Geräte"/>
    <x v="0"/>
    <x v="0"/>
    <n v="663720"/>
    <s v="AfA:Wissenschaftl.Anl.u.Geräte"/>
    <n v="96"/>
  </r>
  <r>
    <n v="6760"/>
    <x v="558"/>
    <n v="860"/>
    <s v="Büroma.,Org.mittel u.Komm.anl."/>
    <x v="9"/>
    <x v="9"/>
    <n v="664860"/>
    <s v="AfA:Büroma/Org.mittel/Komm.anl"/>
    <n v="96"/>
  </r>
  <r>
    <n v="6770"/>
    <x v="559"/>
    <n v="720"/>
    <s v="Wissenschaftl.Anlagen u.Geräte"/>
    <x v="0"/>
    <x v="0"/>
    <n v="663720"/>
    <s v="AfA:Wissenschaftl.Anl.u.Geräte"/>
    <n v="96"/>
  </r>
  <r>
    <n v="6770"/>
    <x v="559"/>
    <n v="860"/>
    <s v="Büroma.,Org.mittel u.Komm.anl."/>
    <x v="9"/>
    <x v="9"/>
    <n v="664860"/>
    <s v="AfA:Büroma/Org.mittel/Komm.anl"/>
    <n v="96"/>
  </r>
  <r>
    <n v="6780"/>
    <x v="560"/>
    <n v="720"/>
    <s v="Wissenschaftl.Anlagen u.Geräte"/>
    <x v="0"/>
    <x v="0"/>
    <n v="663720"/>
    <s v="AfA:Wissenschaftl.Anl.u.Geräte"/>
    <n v="96"/>
  </r>
  <r>
    <n v="6780"/>
    <x v="560"/>
    <n v="860"/>
    <s v="Büroma.,Org.mittel u.Komm.anl."/>
    <x v="9"/>
    <x v="9"/>
    <n v="664860"/>
    <s v="AfA:Büroma/Org.mittel/Komm.anl"/>
    <n v="96"/>
  </r>
  <r>
    <n v="6790"/>
    <x v="561"/>
    <n v="720"/>
    <s v="Wissenschaftl.Anlagen u.Geräte"/>
    <x v="0"/>
    <x v="0"/>
    <n v="663720"/>
    <s v="AfA:Wissenschaftl.Anl.u.Geräte"/>
    <n v="96"/>
  </r>
  <r>
    <n v="6790"/>
    <x v="561"/>
    <n v="7302"/>
    <s v="Medientechnik"/>
    <x v="0"/>
    <x v="0"/>
    <n v="6637302"/>
    <s v="AfA: Medientechnik"/>
    <n v="96"/>
  </r>
  <r>
    <n v="6790"/>
    <x v="561"/>
    <n v="860"/>
    <s v="Büroma.,Org.mittel u.Komm.anl."/>
    <x v="9"/>
    <x v="9"/>
    <n v="664860"/>
    <s v="AfA:Büroma/Org.mittel/Komm.anl"/>
    <n v="96"/>
  </r>
  <r>
    <n v="6800"/>
    <x v="562"/>
    <n v="720"/>
    <s v="Wissenschaftl.Anlagen u.Geräte"/>
    <x v="0"/>
    <x v="0"/>
    <n v="663720"/>
    <s v="AfA:Wissenschaftl.Anl.u.Geräte"/>
    <n v="96"/>
  </r>
  <r>
    <n v="6810"/>
    <x v="563"/>
    <n v="720"/>
    <s v="Wissenschaftl.Anlagen u.Geräte"/>
    <x v="0"/>
    <x v="0"/>
    <n v="663720"/>
    <s v="AfA:Wissenschaftl.Anl.u.Geräte"/>
    <n v="96"/>
  </r>
  <r>
    <n v="6820"/>
    <x v="564"/>
    <n v="720"/>
    <s v="Wissenschaftl.Anlagen u.Geräte"/>
    <x v="0"/>
    <x v="0"/>
    <n v="663720"/>
    <s v="AfA:Wissenschaftl.Anl.u.Geräte"/>
    <n v="96"/>
  </r>
  <r>
    <n v="6830"/>
    <x v="565"/>
    <n v="720"/>
    <s v="Wissenschaftl.Anlagen u.Geräte"/>
    <x v="0"/>
    <x v="0"/>
    <n v="663720"/>
    <s v="AfA:Wissenschaftl.Anl.u.Geräte"/>
    <n v="96"/>
  </r>
  <r>
    <n v="6840"/>
    <x v="566"/>
    <n v="720"/>
    <s v="Wissenschaftl.Anlagen u.Geräte"/>
    <x v="0"/>
    <x v="0"/>
    <n v="663720"/>
    <s v="AfA:Wissenschaftl.Anl.u.Geräte"/>
    <n v="96"/>
  </r>
  <r>
    <n v="6850"/>
    <x v="567"/>
    <n v="720"/>
    <s v="Wissenschaftl.Anlagen u.Geräte"/>
    <x v="0"/>
    <x v="0"/>
    <n v="663720"/>
    <s v="AfA:Wissenschaftl.Anl.u.Geräte"/>
    <n v="96"/>
  </r>
  <r>
    <n v="6860"/>
    <x v="568"/>
    <n v="720"/>
    <s v="Wissenschaftl.Anlagen u.Geräte"/>
    <x v="0"/>
    <x v="0"/>
    <n v="663720"/>
    <s v="AfA:Wissenschaftl.Anl.u.Geräte"/>
    <n v="96"/>
  </r>
  <r>
    <n v="6870"/>
    <x v="569"/>
    <n v="720"/>
    <s v="Wissenschaftl.Anlagen u.Geräte"/>
    <x v="0"/>
    <x v="0"/>
    <n v="663720"/>
    <s v="AfA:Wissenschaftl.Anl.u.Geräte"/>
    <n v="96"/>
  </r>
  <r>
    <n v="6870"/>
    <x v="569"/>
    <n v="7301"/>
    <s v="EDV-Anlagen"/>
    <x v="6"/>
    <x v="6"/>
    <n v="6637301"/>
    <s v="AfA:EDV-Anlagen"/>
    <n v="96"/>
  </r>
  <r>
    <n v="6870"/>
    <x v="569"/>
    <n v="7302"/>
    <s v="Medientechnik"/>
    <x v="14"/>
    <x v="14"/>
    <n v="6637302"/>
    <s v="AfA: Medientechnik"/>
    <n v="96"/>
  </r>
  <r>
    <n v="6880"/>
    <x v="570"/>
    <n v="720"/>
    <s v="Wissenschaftl.Anlagen u.Geräte"/>
    <x v="0"/>
    <x v="0"/>
    <n v="663720"/>
    <s v="AfA:Wissenschaftl.Anl.u.Geräte"/>
    <n v="96"/>
  </r>
  <r>
    <n v="6890"/>
    <x v="571"/>
    <n v="720"/>
    <s v="Wissenschaftl.Anlagen u.Geräte"/>
    <x v="0"/>
    <x v="0"/>
    <n v="663720"/>
    <s v="AfA:Wissenschaftl.Anl.u.Geräte"/>
    <n v="96"/>
  </r>
  <r>
    <n v="6900"/>
    <x v="572"/>
    <n v="720"/>
    <s v="Wissenschaftl.Anlagen u.Geräte"/>
    <x v="0"/>
    <x v="0"/>
    <n v="663720"/>
    <s v="AfA:Wissenschaftl.Anl.u.Geräte"/>
    <n v="96"/>
  </r>
  <r>
    <n v="6900"/>
    <x v="572"/>
    <n v="790"/>
    <s v="Geringwertige Anl.u. Maschinen"/>
    <x v="4"/>
    <x v="4"/>
    <n v="663790"/>
    <s v="AfA: GWG Anlagen und Maschinen"/>
    <n v="1"/>
  </r>
  <r>
    <n v="6900"/>
    <x v="572"/>
    <n v="79100"/>
    <s v="Sammelp. techn. Anl.u.Maschine"/>
    <x v="5"/>
    <x v="5"/>
    <n v="663009"/>
    <s v="AfA Sammelposten techn. Anlage"/>
    <n v="60"/>
  </r>
  <r>
    <n v="6910"/>
    <x v="573"/>
    <n v="720"/>
    <s v="Wissenschaftl.Anlagen u.Geräte"/>
    <x v="0"/>
    <x v="0"/>
    <n v="663720"/>
    <s v="AfA:Wissenschaftl.Anl.u.Geräte"/>
    <n v="96"/>
  </r>
  <r>
    <n v="6920"/>
    <x v="574"/>
    <n v="720"/>
    <s v="Wissenschaftl.Anlagen u.Geräte"/>
    <x v="0"/>
    <x v="0"/>
    <n v="663720"/>
    <s v="AfA:Wissenschaftl.Anl.u.Geräte"/>
    <n v="96"/>
  </r>
  <r>
    <n v="6930"/>
    <x v="575"/>
    <n v="720"/>
    <s v="Wissenschaftl.Anlagen u.Geräte"/>
    <x v="0"/>
    <x v="0"/>
    <n v="663720"/>
    <s v="AfA:Wissenschaftl.Anl.u.Geräte"/>
    <n v="96"/>
  </r>
  <r>
    <n v="6940"/>
    <x v="576"/>
    <n v="720"/>
    <s v="Wissenschaftl.Anlagen u.Geräte"/>
    <x v="0"/>
    <x v="0"/>
    <n v="663720"/>
    <s v="AfA:Wissenschaftl.Anl.u.Geräte"/>
    <n v="96"/>
  </r>
  <r>
    <n v="6950"/>
    <x v="577"/>
    <n v="720"/>
    <s v="Wissenschaftl.Anlagen u.Geräte"/>
    <x v="0"/>
    <x v="0"/>
    <n v="663720"/>
    <s v="AfA:Wissenschaftl.Anl.u.Geräte"/>
    <n v="96"/>
  </r>
  <r>
    <n v="6960"/>
    <x v="578"/>
    <n v="720"/>
    <s v="Wissenschaftl.Anlagen u.Geräte"/>
    <x v="0"/>
    <x v="0"/>
    <n v="663720"/>
    <s v="AfA:Wissenschaftl.Anl.u.Geräte"/>
    <n v="96"/>
  </r>
  <r>
    <n v="6970"/>
    <x v="579"/>
    <n v="720"/>
    <s v="Wissenschaftl.Anlagen u.Geräte"/>
    <x v="0"/>
    <x v="0"/>
    <n v="663720"/>
    <s v="AfA:Wissenschaftl.Anl.u.Geräte"/>
    <n v="120"/>
  </r>
  <r>
    <n v="6980"/>
    <x v="580"/>
    <n v="720"/>
    <s v="Wissenschaftl.Anlagen u.Geräte"/>
    <x v="0"/>
    <x v="0"/>
    <n v="663720"/>
    <s v="AfA:Wissenschaftl.Anl.u.Geräte"/>
    <n v="96"/>
  </r>
  <r>
    <n v="6980"/>
    <x v="580"/>
    <n v="870"/>
    <s v="Büromöbel und sonstige GA"/>
    <x v="1"/>
    <x v="1"/>
    <n v="664870"/>
    <s v="AfA: Büromöbel und sonstige GA"/>
    <n v="1"/>
  </r>
  <r>
    <n v="6990"/>
    <x v="581"/>
    <n v="720"/>
    <s v="Wissenschaftl.Anlagen u.Geräte"/>
    <x v="0"/>
    <x v="0"/>
    <n v="663720"/>
    <s v="AfA:Wissenschaftl.Anl.u.Geräte"/>
    <n v="96"/>
  </r>
  <r>
    <n v="7000"/>
    <x v="582"/>
    <n v="7301"/>
    <s v="EDV-Anlagen"/>
    <x v="6"/>
    <x v="6"/>
    <n v="6637301"/>
    <s v="AfA:EDV-Anlagen"/>
    <n v="72"/>
  </r>
  <r>
    <n v="7010"/>
    <x v="583"/>
    <n v="7301"/>
    <s v="EDV-Anlagen"/>
    <x v="6"/>
    <x v="6"/>
    <n v="663730"/>
    <s v="AfA:EDV-Anl./Medien-u.Tontechn"/>
    <n v="72"/>
  </r>
  <r>
    <n v="7030"/>
    <x v="584"/>
    <n v="7301"/>
    <s v="EDV-Anlagen"/>
    <x v="6"/>
    <x v="6"/>
    <n v="663730"/>
    <s v="AfA:EDV-Anl./Medien-u.Tontechn"/>
    <n v="72"/>
  </r>
  <r>
    <n v="7031"/>
    <x v="585"/>
    <n v="720"/>
    <s v="Wissenschaftl.Anlagen u.Geräte"/>
    <x v="0"/>
    <x v="0"/>
    <n v="663720"/>
    <s v="AfA:Wissenschaftl.Anl.u.Geräte"/>
    <n v="72"/>
  </r>
  <r>
    <n v="7031"/>
    <x v="585"/>
    <n v="7301"/>
    <s v="EDV-Anlagen"/>
    <x v="6"/>
    <x v="6"/>
    <n v="663730"/>
    <s v="AfA:EDV-Anl./Medien-u.Tontechn"/>
    <n v="60"/>
  </r>
  <r>
    <n v="7040"/>
    <x v="586"/>
    <n v="7301"/>
    <s v="EDV-Anlagen"/>
    <x v="6"/>
    <x v="6"/>
    <n v="663730"/>
    <s v="AfA:EDV-Anl./Medien-u.Tontechn"/>
    <n v="72"/>
  </r>
  <r>
    <n v="7050"/>
    <x v="587"/>
    <n v="7301"/>
    <s v="EDV-Anlagen"/>
    <x v="6"/>
    <x v="6"/>
    <n v="663730"/>
    <s v="AfA:EDV-Anl./Medien-u.Tontechn"/>
    <n v="72"/>
  </r>
  <r>
    <n v="7060"/>
    <x v="588"/>
    <n v="7301"/>
    <s v="EDV-Anlagen"/>
    <x v="6"/>
    <x v="6"/>
    <n v="663730"/>
    <s v="AfA:EDV-Anl./Medien-u.Tontechn"/>
    <n v="72"/>
  </r>
  <r>
    <n v="7070"/>
    <x v="589"/>
    <n v="7302"/>
    <s v="Medientechnik"/>
    <x v="6"/>
    <x v="6"/>
    <n v="6637302"/>
    <s v="AfA: Medientechnik"/>
    <n v="48"/>
  </r>
  <r>
    <n v="7070"/>
    <x v="589"/>
    <n v="790"/>
    <s v="Geringwertige Anl.u. Maschinen"/>
    <x v="4"/>
    <x v="4"/>
    <n v="663790"/>
    <s v="AfA: GWG Anlagen und Maschinen"/>
    <n v="1"/>
  </r>
  <r>
    <n v="7070"/>
    <x v="589"/>
    <n v="79100"/>
    <s v="Sammelp. techn. Anl.u.Maschine"/>
    <x v="5"/>
    <x v="5"/>
    <n v="663009"/>
    <s v="AfA Sammelposten techn. Anlage"/>
    <n v="60"/>
  </r>
  <r>
    <n v="7070"/>
    <x v="589"/>
    <n v="860"/>
    <s v="Büroma.,Org.mittel u.Komm.anl."/>
    <x v="11"/>
    <x v="11"/>
    <n v="664860"/>
    <s v="AfA:Büroma/Org.mittel/Komm.anl"/>
    <n v="48"/>
  </r>
  <r>
    <n v="7070"/>
    <x v="589"/>
    <n v="7301"/>
    <s v="EDV-Anlagen"/>
    <x v="6"/>
    <x v="6"/>
    <n v="663730"/>
    <s v="AfA:EDV-Anl./Medien-u.Tontechn"/>
    <n v="48"/>
  </r>
  <r>
    <n v="7070"/>
    <x v="589"/>
    <n v="8910"/>
    <s v="GWG Sammelposten"/>
    <x v="7"/>
    <x v="7"/>
    <n v="664099"/>
    <s v="AfA Sammelposten BGA"/>
    <n v="1"/>
  </r>
  <r>
    <n v="7080"/>
    <x v="590"/>
    <n v="7301"/>
    <s v="EDV-Anlagen"/>
    <x v="6"/>
    <x v="6"/>
    <n v="663730"/>
    <s v="AfA:EDV-Anl./Medien-u.Tontechn"/>
    <n v="72"/>
  </r>
  <r>
    <n v="7100"/>
    <x v="591"/>
    <n v="7301"/>
    <s v="EDV-Anlagen"/>
    <x v="6"/>
    <x v="6"/>
    <n v="663730"/>
    <s v="AfA:EDV-Anl./Medien-u.Tontechn"/>
    <n v="72"/>
  </r>
  <r>
    <n v="7100"/>
    <x v="591"/>
    <n v="720"/>
    <s v="Wissenschaftl.Anlagen u.Geräte"/>
    <x v="0"/>
    <x v="0"/>
    <n v="663720"/>
    <s v="AfA:Wissenschaftl.Anl.u.Geräte"/>
    <n v="72"/>
  </r>
  <r>
    <n v="7100"/>
    <x v="591"/>
    <n v="860"/>
    <s v="Büroma.,Org.mittel u.Komm.anl."/>
    <x v="11"/>
    <x v="11"/>
    <n v="664860"/>
    <s v="AfA:Büroma/Org.mittel/Komm.anl"/>
    <n v="72"/>
  </r>
  <r>
    <n v="7110"/>
    <x v="592"/>
    <n v="720"/>
    <s v="Wissenschaftl.Anlagen u.Geräte"/>
    <x v="0"/>
    <x v="0"/>
    <n v="663720"/>
    <s v="AfA:Wissenschaftl.Anl.u.Geräte"/>
    <n v="72"/>
  </r>
  <r>
    <n v="7110"/>
    <x v="592"/>
    <n v="7301"/>
    <s v="EDV-Anlagen"/>
    <x v="6"/>
    <x v="6"/>
    <n v="663730"/>
    <s v="AfA:EDV-Anl./Medien-u.Tontechn"/>
    <n v="72"/>
  </r>
  <r>
    <n v="7110"/>
    <x v="592"/>
    <n v="860"/>
    <s v="Büroma.,Org.mittel u.Komm.anl."/>
    <x v="11"/>
    <x v="11"/>
    <n v="664860"/>
    <s v="AfA:Büroma/Org.mittel/Komm.anl"/>
    <n v="72"/>
  </r>
  <r>
    <n v="7120"/>
    <x v="593"/>
    <n v="7301"/>
    <s v="EDV-Anlagen"/>
    <x v="6"/>
    <x v="6"/>
    <n v="663730"/>
    <s v="AfA:EDV-Anl./Medien-u.Tontechn"/>
    <n v="48"/>
  </r>
  <r>
    <n v="7120"/>
    <x v="593"/>
    <n v="860"/>
    <s v="Büroma.,Org.mittel u.Komm.anl."/>
    <x v="11"/>
    <x v="11"/>
    <n v="664860"/>
    <s v="AfA:Büroma/Org.mittel/Komm.anl"/>
    <n v="48"/>
  </r>
  <r>
    <n v="7130"/>
    <x v="594"/>
    <n v="7302"/>
    <s v="Medientechnik"/>
    <x v="0"/>
    <x v="0"/>
    <n v="6637302"/>
    <s v="AfA: Medientechnik"/>
    <n v="96"/>
  </r>
  <r>
    <n v="7130"/>
    <x v="594"/>
    <n v="7301"/>
    <s v="EDV-Anlagen"/>
    <x v="6"/>
    <x v="6"/>
    <n v="663730"/>
    <s v="AfA:EDV-Anl./Medien-u.Tontechn"/>
    <n v="60"/>
  </r>
  <r>
    <n v="7130"/>
    <x v="594"/>
    <n v="860"/>
    <s v="Büroma.,Org.mittel u.Komm.anl."/>
    <x v="11"/>
    <x v="11"/>
    <n v="664860"/>
    <s v="AfA:Büroma/Org.mittel/Komm.anl"/>
    <n v="60"/>
  </r>
  <r>
    <n v="7140"/>
    <x v="595"/>
    <n v="7301"/>
    <s v="EDV-Anlagen"/>
    <x v="6"/>
    <x v="6"/>
    <n v="663730"/>
    <s v="AfA:EDV-Anl./Medien-u.Tontechn"/>
    <n v="60"/>
  </r>
  <r>
    <n v="7140"/>
    <x v="595"/>
    <n v="7302"/>
    <s v="Medientechnik"/>
    <x v="0"/>
    <x v="0"/>
    <n v="6637302"/>
    <s v="AfA: Medientechnik"/>
    <n v="96"/>
  </r>
  <r>
    <n v="7140"/>
    <x v="595"/>
    <n v="860"/>
    <s v="Büroma.,Org.mittel u.Komm.anl."/>
    <x v="11"/>
    <x v="11"/>
    <n v="664860"/>
    <s v="AfA:Büroma/Org.mittel/Komm.anl"/>
    <n v="60"/>
  </r>
  <r>
    <n v="7150"/>
    <x v="596"/>
    <n v="7301"/>
    <s v="EDV-Anlagen"/>
    <x v="6"/>
    <x v="6"/>
    <n v="663730"/>
    <s v="AfA:EDV-Anl./Medien-u.Tontechn"/>
    <n v="60"/>
  </r>
  <r>
    <n v="7150"/>
    <x v="596"/>
    <n v="860"/>
    <s v="Büroma.,Org.mittel u.Komm.anl."/>
    <x v="11"/>
    <x v="11"/>
    <n v="664860"/>
    <s v="AfA:Büroma/Org.mittel/Komm.anl"/>
    <n v="60"/>
  </r>
  <r>
    <n v="7170"/>
    <x v="597"/>
    <n v="720"/>
    <s v="Wissenschaftl.Anlagen u.Geräte"/>
    <x v="0"/>
    <x v="0"/>
    <n v="663720"/>
    <s v="AfA:Wissenschaftl.Anl.u.Geräte"/>
    <n v="72"/>
  </r>
  <r>
    <n v="7170"/>
    <x v="597"/>
    <n v="7301"/>
    <s v="EDV-Anlagen"/>
    <x v="6"/>
    <x v="6"/>
    <n v="663730"/>
    <s v="AfA:EDV-Anl./Medien-u.Tontechn"/>
    <n v="60"/>
  </r>
  <r>
    <n v="7170"/>
    <x v="597"/>
    <n v="860"/>
    <s v="Büroma.,Org.mittel u.Komm.anl."/>
    <x v="11"/>
    <x v="11"/>
    <n v="664860"/>
    <s v="AfA:Büroma/Org.mittel/Komm.anl"/>
    <n v="60"/>
  </r>
  <r>
    <n v="7180"/>
    <x v="598"/>
    <n v="7301"/>
    <s v="EDV-Anlagen"/>
    <x v="6"/>
    <x v="6"/>
    <n v="663730"/>
    <s v="AfA:EDV-Anl./Medien-u.Tontechn"/>
    <n v="60"/>
  </r>
  <r>
    <n v="7180"/>
    <x v="598"/>
    <n v="860"/>
    <s v="Büroma.,Org.mittel u.Komm.anl."/>
    <x v="11"/>
    <x v="11"/>
    <n v="664860"/>
    <s v="AfA:Büroma/Org.mittel/Komm.anl"/>
    <n v="60"/>
  </r>
  <r>
    <n v="7180"/>
    <x v="598"/>
    <n v="790"/>
    <s v="Geringwertige Anl.u. Maschinen"/>
    <x v="4"/>
    <x v="4"/>
    <n v="663790"/>
    <s v="AfA: GWG Anlagen und Maschinen"/>
    <n v="1"/>
  </r>
  <r>
    <n v="7180"/>
    <x v="598"/>
    <n v="79100"/>
    <s v="Sammelp. techn. Anl.u.Maschine"/>
    <x v="5"/>
    <x v="5"/>
    <n v="663009"/>
    <s v="AfA Sammelposten techn. Anlage"/>
    <n v="60"/>
  </r>
  <r>
    <n v="7190"/>
    <x v="599"/>
    <n v="720"/>
    <s v="Wissenschaftl.Anlagen u.Geräte"/>
    <x v="0"/>
    <x v="0"/>
    <n v="663720"/>
    <s v="AfA:Wissenschaftl.Anl.u.Geräte"/>
    <n v="96"/>
  </r>
  <r>
    <n v="7190"/>
    <x v="599"/>
    <n v="7301"/>
    <s v="EDV-Anlagen"/>
    <x v="6"/>
    <x v="6"/>
    <n v="663730"/>
    <s v="AfA:EDV-Anl./Medien-u.Tontechn"/>
    <n v="60"/>
  </r>
  <r>
    <n v="7190"/>
    <x v="599"/>
    <n v="860"/>
    <s v="Büroma.,Org.mittel u.Komm.anl."/>
    <x v="11"/>
    <x v="11"/>
    <n v="664860"/>
    <s v="AfA:Büroma/Org.mittel/Komm.anl"/>
    <n v="60"/>
  </r>
  <r>
    <n v="7200"/>
    <x v="600"/>
    <n v="7301"/>
    <s v="EDV-Anlagen"/>
    <x v="6"/>
    <x v="6"/>
    <n v="663730"/>
    <s v="AfA:EDV-Anl./Medien-u.Tontechn"/>
    <n v="48"/>
  </r>
  <r>
    <n v="7200"/>
    <x v="600"/>
    <n v="720"/>
    <s v="Wissenschaftl.Anlagen u.Geräte"/>
    <x v="0"/>
    <x v="0"/>
    <n v="663720"/>
    <s v="AfA:Wissenschaftl.Anl.u.Geräte"/>
    <n v="72"/>
  </r>
  <r>
    <n v="7200"/>
    <x v="600"/>
    <n v="7302"/>
    <s v="Medientechnik"/>
    <x v="6"/>
    <x v="6"/>
    <n v="6637302"/>
    <s v="AfA: Medientechnik"/>
    <n v="120"/>
  </r>
  <r>
    <n v="7200"/>
    <x v="600"/>
    <n v="8910"/>
    <s v="GWG Sammelposten"/>
    <x v="7"/>
    <x v="7"/>
    <n v="664099"/>
    <s v="AfA Sammelposten BGA"/>
    <n v="1"/>
  </r>
  <r>
    <n v="7200"/>
    <x v="600"/>
    <n v="860"/>
    <s v="Büroma.,Org.mittel u.Komm.anl."/>
    <x v="11"/>
    <x v="11"/>
    <n v="664860"/>
    <s v="AfA:Büroma/Org.mittel/Komm.anl"/>
    <n v="48"/>
  </r>
  <r>
    <n v="7210"/>
    <x v="601"/>
    <n v="7301"/>
    <s v="EDV-Anlagen"/>
    <x v="6"/>
    <x v="6"/>
    <n v="663730"/>
    <s v="AfA:EDV-Anl./Medien-u.Tontechn"/>
    <n v="60"/>
  </r>
  <r>
    <n v="7210"/>
    <x v="601"/>
    <n v="860"/>
    <s v="Büroma.,Org.mittel u.Komm.anl."/>
    <x v="11"/>
    <x v="11"/>
    <n v="664860"/>
    <s v="AfA:Büroma/Org.mittel/Komm.anl"/>
    <n v="60"/>
  </r>
  <r>
    <n v="7220"/>
    <x v="602"/>
    <n v="7301"/>
    <s v="EDV-Anlagen"/>
    <x v="6"/>
    <x v="6"/>
    <n v="663730"/>
    <s v="AfA:EDV-Anl./Medien-u.Tontechn"/>
    <n v="96"/>
  </r>
  <r>
    <n v="7220"/>
    <x v="602"/>
    <n v="860"/>
    <s v="Büroma.,Org.mittel u.Komm.anl."/>
    <x v="11"/>
    <x v="11"/>
    <n v="664860"/>
    <s v="AfA:Büroma/Org.mittel/Komm.anl"/>
    <n v="96"/>
  </r>
  <r>
    <n v="7230"/>
    <x v="603"/>
    <n v="7301"/>
    <s v="EDV-Anlagen"/>
    <x v="6"/>
    <x v="6"/>
    <n v="663730"/>
    <s v="AfA:EDV-Anl./Medien-u.Tontechn"/>
    <n v="96"/>
  </r>
  <r>
    <n v="7230"/>
    <x v="603"/>
    <n v="860"/>
    <s v="Büroma.,Org.mittel u.Komm.anl."/>
    <x v="11"/>
    <x v="11"/>
    <n v="664860"/>
    <s v="AfA:Büroma/Org.mittel/Komm.anl"/>
    <n v="96"/>
  </r>
  <r>
    <n v="7240"/>
    <x v="604"/>
    <n v="7301"/>
    <s v="EDV-Anlagen"/>
    <x v="6"/>
    <x v="6"/>
    <n v="663730"/>
    <s v="AfA:EDV-Anl./Medien-u.Tontechn"/>
    <n v="60"/>
  </r>
  <r>
    <n v="7240"/>
    <x v="604"/>
    <n v="790"/>
    <s v="Geringwertige Anl.u. Maschinen"/>
    <x v="4"/>
    <x v="4"/>
    <n v="663790"/>
    <s v="AfA: GWG Anlagen und Maschinen"/>
    <n v="1"/>
  </r>
  <r>
    <n v="7240"/>
    <x v="604"/>
    <n v="79100"/>
    <s v="Sammelp. techn. Anl.u.Maschine"/>
    <x v="5"/>
    <x v="5"/>
    <n v="663009"/>
    <s v="AfA Sammelposten techn. Anlage"/>
    <n v="60"/>
  </r>
  <r>
    <n v="7240"/>
    <x v="604"/>
    <n v="720"/>
    <s v="Wissenschaftl.Anlagen u.Geräte"/>
    <x v="0"/>
    <x v="0"/>
    <n v="663720"/>
    <s v="AfA:Wissenschaftl.Anl.u.Geräte"/>
    <n v="96"/>
  </r>
  <r>
    <n v="7240"/>
    <x v="604"/>
    <n v="850"/>
    <s v="Sonstige Betriebsausstattung"/>
    <x v="1"/>
    <x v="1"/>
    <n v="664850"/>
    <s v="AfA: Sonst.Betriebsausstattung"/>
    <n v="120"/>
  </r>
  <r>
    <n v="7240"/>
    <x v="604"/>
    <n v="8910"/>
    <s v="GWG Sammelposten"/>
    <x v="7"/>
    <x v="7"/>
    <n v="664099"/>
    <s v="AfA Sammelposten BGA"/>
    <n v="1"/>
  </r>
  <r>
    <n v="7240"/>
    <x v="604"/>
    <n v="860"/>
    <s v="Büroma.,Org.mittel u.Komm.anl."/>
    <x v="11"/>
    <x v="11"/>
    <n v="664860"/>
    <s v="AfA:Büroma/Org.mittel/Komm.anl"/>
    <n v="60"/>
  </r>
  <r>
    <n v="7240"/>
    <x v="604"/>
    <n v="8902"/>
    <s v="GWG Betriebsausstattung"/>
    <x v="0"/>
    <x v="0"/>
    <n v="663790"/>
    <s v="AfA: GWG Anlagen und Maschinen"/>
    <n v="1"/>
  </r>
  <r>
    <n v="7260"/>
    <x v="605"/>
    <n v="7302"/>
    <s v="Medientechnik"/>
    <x v="0"/>
    <x v="0"/>
    <n v="663720"/>
    <s v="AfA:Wissenschaftl.Anl.u.Geräte"/>
    <n v="120"/>
  </r>
  <r>
    <n v="7260"/>
    <x v="605"/>
    <n v="7301"/>
    <s v="EDV-Anlagen"/>
    <x v="6"/>
    <x v="6"/>
    <n v="663730"/>
    <s v="AfA:EDV-Anl./Medien-u.Tontechn"/>
    <n v="60"/>
  </r>
  <r>
    <n v="7260"/>
    <x v="605"/>
    <n v="860"/>
    <s v="Büroma.,Org.mittel u.Komm.anl."/>
    <x v="11"/>
    <x v="11"/>
    <n v="664860"/>
    <s v="AfA:Büroma/Org.mittel/Komm.anl"/>
    <n v="60"/>
  </r>
  <r>
    <n v="7260"/>
    <x v="605"/>
    <n v="8910"/>
    <s v="GWG Sammelposten"/>
    <x v="7"/>
    <x v="7"/>
    <n v="664099"/>
    <s v="AfA Sammelposten BGA"/>
    <n v="1"/>
  </r>
  <r>
    <n v="7270"/>
    <x v="606"/>
    <n v="7301"/>
    <s v="EDV-Anlagen"/>
    <x v="6"/>
    <x v="6"/>
    <n v="663730"/>
    <s v="AfA:EDV-Anl./Medien-u.Tontechn"/>
    <n v="60"/>
  </r>
  <r>
    <n v="7270"/>
    <x v="606"/>
    <n v="860"/>
    <s v="Büroma.,Org.mittel u.Komm.anl."/>
    <x v="11"/>
    <x v="11"/>
    <n v="664860"/>
    <s v="AfA:Büroma/Org.mittel/Komm.anl"/>
    <n v="60"/>
  </r>
  <r>
    <n v="7280"/>
    <x v="607"/>
    <n v="720"/>
    <s v="Wissenschaftl.Anlagen u.Geräte"/>
    <x v="0"/>
    <x v="0"/>
    <n v="663720"/>
    <s v="AfA:Wissenschaftl.Anl.u.Geräte"/>
    <n v="120"/>
  </r>
  <r>
    <n v="7280"/>
    <x v="607"/>
    <n v="860"/>
    <s v="Büroma.,Org.mittel u.Komm.anl."/>
    <x v="11"/>
    <x v="11"/>
    <n v="664860"/>
    <s v="AfA:Büroma/Org.mittel/Komm.anl"/>
    <n v="48"/>
  </r>
  <r>
    <n v="7280"/>
    <x v="607"/>
    <n v="7301"/>
    <s v="EDV-Anlagen"/>
    <x v="6"/>
    <x v="6"/>
    <n v="663730"/>
    <s v="AfA:EDV-Anl./Medien-u.Tontechn"/>
    <n v="48"/>
  </r>
  <r>
    <n v="7290"/>
    <x v="608"/>
    <n v="7301"/>
    <s v="EDV-Anlagen"/>
    <x v="6"/>
    <x v="6"/>
    <n v="663730"/>
    <s v="AfA:EDV-Anl./Medien-u.Tontechn"/>
    <n v="96"/>
  </r>
  <r>
    <n v="7290"/>
    <x v="608"/>
    <n v="7302"/>
    <s v="Medientechnik"/>
    <x v="0"/>
    <x v="0"/>
    <n v="6637302"/>
    <s v="AfA: Medientechnik"/>
    <n v="72"/>
  </r>
  <r>
    <n v="7290"/>
    <x v="608"/>
    <n v="860"/>
    <s v="Büroma.,Org.mittel u.Komm.anl."/>
    <x v="11"/>
    <x v="11"/>
    <n v="664860"/>
    <s v="AfA:Büroma/Org.mittel/Komm.anl"/>
    <n v="96"/>
  </r>
  <r>
    <n v="7290"/>
    <x v="608"/>
    <n v="850"/>
    <s v="Sonstige Betriebsausstattung"/>
    <x v="0"/>
    <x v="0"/>
    <n v="664850"/>
    <s v="AfA: Sonst.Betriebsausstattung"/>
    <n v="72"/>
  </r>
  <r>
    <n v="7300"/>
    <x v="609"/>
    <n v="720"/>
    <s v="Wissenschaftl.Anlagen u.Geräte"/>
    <x v="0"/>
    <x v="0"/>
    <n v="663720"/>
    <s v="AfA:Wissenschaftl.Anl.u.Geräte"/>
    <n v="96"/>
  </r>
  <r>
    <n v="7300"/>
    <x v="609"/>
    <n v="7301"/>
    <s v="EDV-Anlagen"/>
    <x v="6"/>
    <x v="6"/>
    <n v="6637301"/>
    <s v="AfA:EDV-Anlagen"/>
    <n v="72"/>
  </r>
  <r>
    <n v="7300"/>
    <x v="609"/>
    <n v="7303"/>
    <s v="Tontechnik"/>
    <x v="6"/>
    <x v="6"/>
    <n v="6637303"/>
    <s v="AfA: Tontechnik"/>
    <n v="72"/>
  </r>
  <r>
    <n v="7300"/>
    <x v="609"/>
    <n v="250"/>
    <s v="Erworbene Software"/>
    <x v="15"/>
    <x v="15"/>
    <n v="661250"/>
    <s v="AfA: Erworbene Software"/>
    <n v="48"/>
  </r>
  <r>
    <n v="7300"/>
    <x v="609"/>
    <n v="790"/>
    <s v="Geringwertige Anl.u. Maschinen"/>
    <x v="4"/>
    <x v="4"/>
    <n v="663790"/>
    <s v="AfA: GWG Anlagen und Maschinen"/>
    <n v="1"/>
  </r>
  <r>
    <n v="7300"/>
    <x v="609"/>
    <n v="850"/>
    <s v="Sonstige Betriebsausstattung"/>
    <x v="1"/>
    <x v="1"/>
    <n v="664850"/>
    <s v="AfA: Sonst.Betriebsausstattung"/>
    <n v="120"/>
  </r>
  <r>
    <n v="7300"/>
    <x v="609"/>
    <n v="79100"/>
    <s v="Sammelp. techn. Anl.u.Maschine"/>
    <x v="5"/>
    <x v="5"/>
    <n v="663009"/>
    <s v="AfA Sammelposten techn. Anlage"/>
    <n v="60"/>
  </r>
  <r>
    <n v="7310"/>
    <x v="610"/>
    <n v="7301"/>
    <s v="EDV-Anlagen"/>
    <x v="6"/>
    <x v="6"/>
    <n v="663730"/>
    <s v="AfA:EDV-Anl./Medien-u.Tontechn"/>
    <n v="72"/>
  </r>
  <r>
    <n v="7310"/>
    <x v="610"/>
    <n v="720"/>
    <s v="Wissenschaftl.Anlagen u.Geräte"/>
    <x v="14"/>
    <x v="14"/>
    <n v="663720"/>
    <s v="AfA:Wissenschaftl.Anl.u.Geräte"/>
    <n v="72"/>
  </r>
  <r>
    <n v="7310"/>
    <x v="610"/>
    <n v="7302"/>
    <s v="Medientechnik"/>
    <x v="14"/>
    <x v="14"/>
    <n v="6637302"/>
    <s v="AfA: Medientechnik"/>
    <n v="96"/>
  </r>
  <r>
    <n v="7310"/>
    <x v="610"/>
    <n v="8910"/>
    <s v="GWG Sammelposten"/>
    <x v="7"/>
    <x v="7"/>
    <n v="664099"/>
    <s v="AfA Sammelposten BGA"/>
    <n v="1"/>
  </r>
  <r>
    <n v="7320"/>
    <x v="611"/>
    <n v="720"/>
    <s v="Wissenschaftl.Anlagen u.Geräte"/>
    <x v="0"/>
    <x v="0"/>
    <n v="663720"/>
    <s v="AfA:Wissenschaftl.Anl.u.Geräte"/>
    <n v="72"/>
  </r>
  <r>
    <n v="7320"/>
    <x v="611"/>
    <n v="7301"/>
    <s v="EDV-Anlagen"/>
    <x v="6"/>
    <x v="6"/>
    <n v="663730"/>
    <s v="AfA:EDV-Anl./Medien-u.Tontechn"/>
    <n v="72"/>
  </r>
  <r>
    <n v="7330"/>
    <x v="612"/>
    <n v="720"/>
    <s v="Wissenschaftl.Anlagen u.Geräte"/>
    <x v="14"/>
    <x v="14"/>
    <n v="663720"/>
    <s v="AfA:Wissenschaftl.Anl.u.Geräte"/>
    <n v="72"/>
  </r>
  <r>
    <n v="7330"/>
    <x v="612"/>
    <n v="7301"/>
    <s v="EDV-Anlagen"/>
    <x v="6"/>
    <x v="6"/>
    <n v="663730"/>
    <s v="AfA:EDV-Anl./Medien-u.Tontechn"/>
    <n v="72"/>
  </r>
  <r>
    <n v="7340"/>
    <x v="613"/>
    <n v="720"/>
    <s v="Wissenschaftl.Anlagen u.Geräte"/>
    <x v="0"/>
    <x v="0"/>
    <n v="663720"/>
    <s v="AfA:Wissenschaftl.Anl.u.Geräte"/>
    <n v="72"/>
  </r>
  <r>
    <n v="7340"/>
    <x v="613"/>
    <n v="7301"/>
    <s v="EDV-Anlagen"/>
    <x v="6"/>
    <x v="6"/>
    <n v="663730"/>
    <s v="AfA:EDV-Anl./Medien-u.Tontechn"/>
    <n v="72"/>
  </r>
  <r>
    <n v="7360"/>
    <x v="614"/>
    <n v="7301"/>
    <s v="EDV-Anlagen"/>
    <x v="6"/>
    <x v="6"/>
    <n v="663730"/>
    <s v="AfA:EDV-Anl./Medien-u.Tontechn"/>
    <n v="72"/>
  </r>
  <r>
    <n v="7360"/>
    <x v="614"/>
    <n v="7302"/>
    <s v="Medientechnik"/>
    <x v="0"/>
    <x v="0"/>
    <n v="6637302"/>
    <s v="AfA: Medientechnik"/>
    <n v="72"/>
  </r>
  <r>
    <n v="7370"/>
    <x v="615"/>
    <n v="7301"/>
    <s v="EDV-Anlagen"/>
    <x v="6"/>
    <x v="6"/>
    <n v="663730"/>
    <s v="AfA:EDV-Anl./Medien-u.Tontechn"/>
    <n v="72"/>
  </r>
  <r>
    <n v="7400"/>
    <x v="616"/>
    <n v="720"/>
    <s v="Wissenschaftl.Anlagen u.Geräte"/>
    <x v="0"/>
    <x v="0"/>
    <n v="663720"/>
    <s v="AfA:Wissenschaftl.Anl.u.Geräte"/>
    <n v="72"/>
  </r>
  <r>
    <n v="7400"/>
    <x v="616"/>
    <n v="7301"/>
    <s v="EDV-Anlagen"/>
    <x v="6"/>
    <x v="6"/>
    <n v="663730"/>
    <s v="AfA:EDV-Anl./Medien-u.Tontechn"/>
    <n v="72"/>
  </r>
  <r>
    <n v="7410"/>
    <x v="617"/>
    <n v="7301"/>
    <s v="EDV-Anlagen"/>
    <x v="6"/>
    <x v="6"/>
    <n v="663730"/>
    <s v="AfA:EDV-Anl./Medien-u.Tontechn"/>
    <n v="72"/>
  </r>
  <r>
    <n v="7430"/>
    <x v="618"/>
    <n v="720"/>
    <s v="Wissenschaftl.Anlagen u.Geräte"/>
    <x v="0"/>
    <x v="0"/>
    <n v="663720"/>
    <s v="AfA:Wissenschaftl.Anl.u.Geräte"/>
    <n v="48"/>
  </r>
  <r>
    <n v="7430"/>
    <x v="618"/>
    <n v="7301"/>
    <s v="EDV-Anlagen"/>
    <x v="6"/>
    <x v="6"/>
    <n v="663730"/>
    <s v="AfA:EDV-Anl./Medien-u.Tontechn"/>
    <n v="72"/>
  </r>
  <r>
    <n v="7450"/>
    <x v="619"/>
    <n v="7301"/>
    <s v="EDV-Anlagen"/>
    <x v="6"/>
    <x v="6"/>
    <n v="663730"/>
    <s v="AfA:EDV-Anl./Medien-u.Tontechn"/>
    <n v="96"/>
  </r>
  <r>
    <n v="7450"/>
    <x v="619"/>
    <n v="810"/>
    <s v="Werkstätteneinrichtung"/>
    <x v="2"/>
    <x v="2"/>
    <n v="664810"/>
    <s v="AfA: Werkstätteneinrichtung"/>
    <n v="168"/>
  </r>
  <r>
    <n v="7460"/>
    <x v="620"/>
    <n v="720"/>
    <s v="Wissenschaftl.Anlagen u.Geräte"/>
    <x v="0"/>
    <x v="0"/>
    <n v="663720"/>
    <s v="AfA:Wissenschaftl.Anl.u.Geräte"/>
    <n v="98"/>
  </r>
  <r>
    <n v="7460"/>
    <x v="620"/>
    <n v="7302"/>
    <s v="Medientechnik"/>
    <x v="0"/>
    <x v="0"/>
    <n v="6637302"/>
    <s v="AfA: Medientechnik"/>
    <n v="72"/>
  </r>
  <r>
    <n v="7460"/>
    <x v="620"/>
    <n v="7301"/>
    <s v="EDV-Anlagen"/>
    <x v="6"/>
    <x v="6"/>
    <n v="663730"/>
    <s v="AfA:EDV-Anl./Medien-u.Tontechn"/>
    <n v="48"/>
  </r>
  <r>
    <n v="7470"/>
    <x v="621"/>
    <n v="7301"/>
    <s v="EDV-Anlagen"/>
    <x v="6"/>
    <x v="6"/>
    <n v="663730"/>
    <s v="AfA:EDV-Anl./Medien-u.Tontechn"/>
    <n v="72"/>
  </r>
  <r>
    <n v="7480"/>
    <x v="622"/>
    <n v="720"/>
    <s v="Wissenschaftl.Anlagen u.Geräte"/>
    <x v="0"/>
    <x v="0"/>
    <n v="663720"/>
    <s v="AfA:Wissenschaftl.Anl.u.Geräte"/>
    <n v="120"/>
  </r>
  <r>
    <n v="7480"/>
    <x v="622"/>
    <n v="7301"/>
    <s v="EDV-Anlagen"/>
    <x v="6"/>
    <x v="6"/>
    <n v="663730"/>
    <s v="AfA:EDV-Anl./Medien-u.Tontechn"/>
    <n v="72"/>
  </r>
  <r>
    <n v="7490"/>
    <x v="623"/>
    <n v="7301"/>
    <s v="EDV-Anlagen"/>
    <x v="6"/>
    <x v="6"/>
    <n v="663730"/>
    <s v="AfA:EDV-Anl./Medien-u.Tontechn"/>
    <n v="72"/>
  </r>
  <r>
    <n v="7500"/>
    <x v="624"/>
    <n v="720"/>
    <s v="Wissenschaftl.Anlagen u.Geräte"/>
    <x v="0"/>
    <x v="0"/>
    <n v="663720"/>
    <s v="AfA:Wissenschaftl.Anl.u.Geräte"/>
    <n v="120"/>
  </r>
  <r>
    <n v="7500"/>
    <x v="624"/>
    <n v="7301"/>
    <s v="EDV-Anlagen"/>
    <x v="6"/>
    <x v="6"/>
    <n v="663730"/>
    <s v="AfA:EDV-Anl./Medien-u.Tontechn"/>
    <n v="72"/>
  </r>
  <r>
    <n v="7520"/>
    <x v="625"/>
    <n v="7301"/>
    <s v="EDV-Anlagen"/>
    <x v="6"/>
    <x v="6"/>
    <n v="663730"/>
    <s v="AfA:EDV-Anl./Medien-u.Tontechn"/>
    <n v="72"/>
  </r>
  <r>
    <n v="7530"/>
    <x v="626"/>
    <n v="7301"/>
    <s v="EDV-Anlagen"/>
    <x v="6"/>
    <x v="6"/>
    <n v="663730"/>
    <s v="AfA:EDV-Anl./Medien-u.Tontechn"/>
    <n v="96"/>
  </r>
  <r>
    <n v="7540"/>
    <x v="627"/>
    <n v="7301"/>
    <s v="EDV-Anlagen"/>
    <x v="6"/>
    <x v="6"/>
    <n v="663730"/>
    <s v="AfA:EDV-Anl./Medien-u.Tontechn"/>
    <n v="72"/>
  </r>
  <r>
    <n v="7540"/>
    <x v="627"/>
    <n v="860"/>
    <s v="Büroma.,Org.mittel u.Komm.anl."/>
    <x v="1"/>
    <x v="1"/>
    <n v="664860"/>
    <s v="AfA:Büroma/Org.mittel/Komm.anl"/>
    <n v="72"/>
  </r>
  <r>
    <n v="7560"/>
    <x v="628"/>
    <n v="7301"/>
    <s v="EDV-Anlagen"/>
    <x v="6"/>
    <x v="6"/>
    <n v="663730"/>
    <s v="AfA:EDV-Anl./Medien-u.Tontechn"/>
    <n v="60"/>
  </r>
  <r>
    <n v="7590"/>
    <x v="629"/>
    <n v="7301"/>
    <s v="EDV-Anlagen"/>
    <x v="6"/>
    <x v="6"/>
    <n v="663730"/>
    <s v="AfA:EDV-Anl./Medien-u.Tontechn"/>
    <n v="72"/>
  </r>
  <r>
    <n v="7600"/>
    <x v="630"/>
    <n v="250"/>
    <s v="Erworbene Software"/>
    <x v="15"/>
    <x v="15"/>
    <n v="661250"/>
    <s v="AfA: Erworbene Software"/>
    <n v="48"/>
  </r>
  <r>
    <n v="7610"/>
    <x v="631"/>
    <n v="250"/>
    <s v="Erworbene Software"/>
    <x v="15"/>
    <x v="15"/>
    <n v="661250"/>
    <s v="AfA: Erworbene Software"/>
    <n v="48"/>
  </r>
  <r>
    <n v="7620"/>
    <x v="632"/>
    <n v="250"/>
    <s v="Erworbene Software"/>
    <x v="15"/>
    <x v="15"/>
    <n v="661250"/>
    <s v="AfA: Erworbene Software"/>
    <n v="48"/>
  </r>
  <r>
    <n v="7700"/>
    <x v="633"/>
    <n v="250"/>
    <s v="Erworbene Software"/>
    <x v="15"/>
    <x v="15"/>
    <n v="661250"/>
    <s v="AfA: Erworbene Software"/>
    <n v="48"/>
  </r>
  <r>
    <n v="7700"/>
    <x v="633"/>
    <n v="7301"/>
    <s v="EDV-Anlagen"/>
    <x v="6"/>
    <x v="6"/>
    <n v="6637301"/>
    <s v="AfA:EDV-Anlagen"/>
    <n v="72"/>
  </r>
  <r>
    <n v="7710"/>
    <x v="634"/>
    <n v="250"/>
    <s v="Erworbene Software"/>
    <x v="15"/>
    <x v="15"/>
    <n v="661250"/>
    <s v="AfA: Erworbene Software"/>
    <n v="48"/>
  </r>
  <r>
    <n v="7720"/>
    <x v="635"/>
    <n v="250"/>
    <s v="Erworbene Software"/>
    <x v="15"/>
    <x v="15"/>
    <n v="661250"/>
    <s v="AfA: Erworbene Software"/>
    <n v="48"/>
  </r>
  <r>
    <n v="7730"/>
    <x v="636"/>
    <n v="250"/>
    <s v="Erworbene Software"/>
    <x v="15"/>
    <x v="15"/>
    <n v="661250"/>
    <s v="AfA: Erworbene Software"/>
    <n v="48"/>
  </r>
  <r>
    <n v="7790"/>
    <x v="637"/>
    <n v="790"/>
    <s v="Geringwertige Anl.u. Maschinen"/>
    <x v="4"/>
    <x v="4"/>
    <n v="663790"/>
    <s v="AfA: GWG Anlagen und Maschinen"/>
    <n v="1"/>
  </r>
  <r>
    <n v="7790"/>
    <x v="637"/>
    <n v="250"/>
    <s v="Erworbene Software"/>
    <x v="15"/>
    <x v="15"/>
    <n v="661250"/>
    <s v="AfA: Erworbene Software"/>
    <n v="48"/>
  </r>
  <r>
    <n v="7790"/>
    <x v="637"/>
    <n v="890"/>
    <s v="Geringw. Vermögensg.d. BGA"/>
    <x v="16"/>
    <x v="16"/>
    <n v="664890"/>
    <s v="AfA:GWG Vermögensgegenst.d.BGA"/>
    <n v="1"/>
  </r>
  <r>
    <n v="7790"/>
    <x v="637"/>
    <n v="8901"/>
    <s v="Trivialsoftware"/>
    <x v="17"/>
    <x v="17"/>
    <n v="6648901"/>
    <s v="AfA: Trivialsoftware"/>
    <n v="60"/>
  </r>
  <r>
    <n v="77901"/>
    <x v="638"/>
    <n v="679012"/>
    <s v="sonst. EDV-Lizenzzahlungen"/>
    <x v="18"/>
    <x v="18"/>
    <n v="661250"/>
    <s v="AfA: Erworbene Software"/>
    <n v="48"/>
  </r>
  <r>
    <n v="8000"/>
    <x v="639"/>
    <n v="720"/>
    <s v="Wissenschaftl.Anlagen u.Geräte"/>
    <x v="0"/>
    <x v="0"/>
    <n v="663720"/>
    <s v="AfA:Wissenschaftl.Anl.u.Geräte"/>
    <n v="120"/>
  </r>
  <r>
    <n v="8010"/>
    <x v="640"/>
    <n v="720"/>
    <s v="Wissenschaftl.Anlagen u.Geräte"/>
    <x v="0"/>
    <x v="0"/>
    <n v="663720"/>
    <s v="AfA:Wissenschaftl.Anl.u.Geräte"/>
    <n v="120"/>
  </r>
  <r>
    <n v="8010"/>
    <x v="640"/>
    <n v="810"/>
    <s v="Werkstätteneinrichtung"/>
    <x v="2"/>
    <x v="2"/>
    <n v="664810"/>
    <s v="AfA: Werkstätteneinrichtung"/>
    <n v="96"/>
  </r>
  <r>
    <n v="8020"/>
    <x v="641"/>
    <n v="790"/>
    <s v="Geringwertige Anl.u. Maschinen"/>
    <x v="4"/>
    <x v="4"/>
    <n v="663790"/>
    <s v="AfA: GWG Anlagen und Maschinen"/>
    <n v="1"/>
  </r>
  <r>
    <n v="8020"/>
    <x v="641"/>
    <n v="79100"/>
    <s v="Sammelp. techn. Anl.u.Maschine"/>
    <x v="5"/>
    <x v="5"/>
    <n v="663009"/>
    <s v="AfA Sammelposten techn. Anlage"/>
    <n v="60"/>
  </r>
  <r>
    <n v="8020"/>
    <x v="641"/>
    <n v="720"/>
    <s v="Wissenschaftl.Anlagen u.Geräte"/>
    <x v="0"/>
    <x v="0"/>
    <n v="663720"/>
    <s v="AfA:Wissenschaftl.Anl.u.Geräte"/>
    <n v="96"/>
  </r>
  <r>
    <n v="8020"/>
    <x v="641"/>
    <n v="850"/>
    <s v="Sonstige Betriebsausstattung"/>
    <x v="1"/>
    <x v="1"/>
    <n v="664850"/>
    <s v="AfA: Sonst.Betriebsausstattung"/>
    <n v="120"/>
  </r>
  <r>
    <n v="8030"/>
    <x v="642"/>
    <n v="720"/>
    <s v="Wissenschaftl.Anlagen u.Geräte"/>
    <x v="0"/>
    <x v="0"/>
    <n v="663720"/>
    <s v="AfA:Wissenschaftl.Anl.u.Geräte"/>
    <n v="120"/>
  </r>
  <r>
    <n v="8040"/>
    <x v="643"/>
    <n v="720"/>
    <s v="Wissenschaftl.Anlagen u.Geräte"/>
    <x v="0"/>
    <x v="0"/>
    <n v="663720"/>
    <s v="AfA:Wissenschaftl.Anl.u.Geräte"/>
    <n v="96"/>
  </r>
  <r>
    <n v="8050"/>
    <x v="644"/>
    <n v="720"/>
    <s v="Wissenschaftl.Anlagen u.Geräte"/>
    <x v="0"/>
    <x v="0"/>
    <n v="663720"/>
    <s v="AfA:Wissenschaftl.Anl.u.Geräte"/>
    <n v="96"/>
  </r>
  <r>
    <n v="8050"/>
    <x v="644"/>
    <n v="850"/>
    <s v="Sonstige Betriebsausstattung"/>
    <x v="0"/>
    <x v="0"/>
    <n v="664850"/>
    <s v="AfA: Sonst.Betriebsausstattung"/>
    <n v="72"/>
  </r>
  <r>
    <n v="8060"/>
    <x v="645"/>
    <n v="720"/>
    <s v="Wissenschaftl.Anlagen u.Geräte"/>
    <x v="0"/>
    <x v="0"/>
    <n v="663720"/>
    <s v="AfA:Wissenschaftl.Anl.u.Geräte"/>
    <n v="120"/>
  </r>
  <r>
    <n v="8070"/>
    <x v="646"/>
    <n v="720"/>
    <s v="Wissenschaftl.Anlagen u.Geräte"/>
    <x v="0"/>
    <x v="0"/>
    <n v="663720"/>
    <s v="AfA:Wissenschaftl.Anl.u.Geräte"/>
    <n v="96"/>
  </r>
  <r>
    <n v="8090"/>
    <x v="647"/>
    <n v="720"/>
    <s v="Wissenschaftl.Anlagen u.Geräte"/>
    <x v="0"/>
    <x v="0"/>
    <n v="663720"/>
    <s v="AfA:Wissenschaftl.Anl.u.Geräte"/>
    <n v="120"/>
  </r>
  <r>
    <n v="8100"/>
    <x v="648"/>
    <n v="720"/>
    <s v="Wissenschaftl.Anlagen u.Geräte"/>
    <x v="0"/>
    <x v="0"/>
    <n v="663720"/>
    <s v="AfA:Wissenschaftl.Anl.u.Geräte"/>
    <n v="96"/>
  </r>
  <r>
    <n v="8110"/>
    <x v="649"/>
    <n v="720"/>
    <s v="Wissenschaftl.Anlagen u.Geräte"/>
    <x v="0"/>
    <x v="0"/>
    <n v="663720"/>
    <s v="AfA:Wissenschaftl.Anl.u.Geräte"/>
    <n v="96"/>
  </r>
  <r>
    <n v="8120"/>
    <x v="650"/>
    <n v="720"/>
    <s v="Wissenschaftl.Anlagen u.Geräte"/>
    <x v="0"/>
    <x v="0"/>
    <n v="663720"/>
    <s v="AfA:Wissenschaftl.Anl.u.Geräte"/>
    <n v="96"/>
  </r>
  <r>
    <n v="8130"/>
    <x v="651"/>
    <n v="720"/>
    <s v="Wissenschaftl.Anlagen u.Geräte"/>
    <x v="0"/>
    <x v="0"/>
    <n v="663720"/>
    <s v="AfA:Wissenschaftl.Anl.u.Geräte"/>
    <n v="96"/>
  </r>
  <r>
    <n v="8140"/>
    <x v="652"/>
    <n v="720"/>
    <s v="Wissenschaftl.Anlagen u.Geräte"/>
    <x v="0"/>
    <x v="0"/>
    <n v="663720"/>
    <s v="AfA:Wissenschaftl.Anl.u.Geräte"/>
    <n v="96"/>
  </r>
  <r>
    <n v="8160"/>
    <x v="653"/>
    <n v="720"/>
    <s v="Wissenschaftl.Anlagen u.Geräte"/>
    <x v="0"/>
    <x v="0"/>
    <n v="663720"/>
    <s v="AfA:Wissenschaftl.Anl.u.Geräte"/>
    <n v="120"/>
  </r>
  <r>
    <n v="8170"/>
    <x v="654"/>
    <n v="720"/>
    <s v="Wissenschaftl.Anlagen u.Geräte"/>
    <x v="0"/>
    <x v="0"/>
    <n v="663720"/>
    <s v="AfA:Wissenschaftl.Anl.u.Geräte"/>
    <n v="96"/>
  </r>
  <r>
    <n v="8180"/>
    <x v="655"/>
    <n v="720"/>
    <s v="Wissenschaftl.Anlagen u.Geräte"/>
    <x v="0"/>
    <x v="0"/>
    <n v="663720"/>
    <s v="AfA:Wissenschaftl.Anl.u.Geräte"/>
    <n v="96"/>
  </r>
  <r>
    <n v="8190"/>
    <x v="656"/>
    <n v="720"/>
    <s v="Wissenschaftl.Anlagen u.Geräte"/>
    <x v="0"/>
    <x v="0"/>
    <n v="663720"/>
    <s v="AfA:Wissenschaftl.Anl.u.Geräte"/>
    <n v="96"/>
  </r>
  <r>
    <n v="8200"/>
    <x v="657"/>
    <n v="720"/>
    <s v="Wissenschaftl.Anlagen u.Geräte"/>
    <x v="0"/>
    <x v="0"/>
    <n v="663720"/>
    <s v="AfA:Wissenschaftl.Anl.u.Geräte"/>
    <n v="120"/>
  </r>
  <r>
    <n v="8210"/>
    <x v="658"/>
    <n v="720"/>
    <s v="Wissenschaftl.Anlagen u.Geräte"/>
    <x v="0"/>
    <x v="0"/>
    <n v="663720"/>
    <s v="AfA:Wissenschaftl.Anl.u.Geräte"/>
    <n v="120"/>
  </r>
  <r>
    <n v="8220"/>
    <x v="659"/>
    <n v="720"/>
    <s v="Wissenschaftl.Anlagen u.Geräte"/>
    <x v="0"/>
    <x v="0"/>
    <n v="663720"/>
    <s v="AfA:Wissenschaftl.Anl.u.Geräte"/>
    <n v="120"/>
  </r>
  <r>
    <n v="8230"/>
    <x v="660"/>
    <n v="720"/>
    <s v="Wissenschaftl.Anlagen u.Geräte"/>
    <x v="0"/>
    <x v="0"/>
    <n v="663720"/>
    <s v="AfA:Wissenschaftl.Anl.u.Geräte"/>
    <n v="120"/>
  </r>
  <r>
    <n v="8240"/>
    <x v="661"/>
    <n v="720"/>
    <s v="Wissenschaftl.Anlagen u.Geräte"/>
    <x v="0"/>
    <x v="0"/>
    <n v="663720"/>
    <s v="AfA:Wissenschaftl.Anl.u.Geräte"/>
    <n v="96"/>
  </r>
  <r>
    <n v="8260"/>
    <x v="662"/>
    <n v="720"/>
    <s v="Wissenschaftl.Anlagen u.Geräte"/>
    <x v="0"/>
    <x v="0"/>
    <n v="663720"/>
    <s v="AfA:Wissenschaftl.Anl.u.Geräte"/>
    <n v="144"/>
  </r>
  <r>
    <n v="8270"/>
    <x v="663"/>
    <n v="720"/>
    <s v="Wissenschaftl.Anlagen u.Geräte"/>
    <x v="0"/>
    <x v="0"/>
    <n v="663720"/>
    <s v="AfA:Wissenschaftl.Anl.u.Geräte"/>
    <n v="96"/>
  </r>
  <r>
    <n v="8280"/>
    <x v="664"/>
    <n v="720"/>
    <s v="Wissenschaftl.Anlagen u.Geräte"/>
    <x v="0"/>
    <x v="0"/>
    <n v="663720"/>
    <s v="AfA:Wissenschaftl.Anl.u.Geräte"/>
    <n v="120"/>
  </r>
  <r>
    <n v="8290"/>
    <x v="665"/>
    <n v="720"/>
    <s v="Wissenschaftl.Anlagen u.Geräte"/>
    <x v="0"/>
    <x v="0"/>
    <n v="663720"/>
    <s v="AfA:Wissenschaftl.Anl.u.Geräte"/>
    <n v="96"/>
  </r>
  <r>
    <n v="8300"/>
    <x v="666"/>
    <n v="720"/>
    <s v="Wissenschaftl.Anlagen u.Geräte"/>
    <x v="0"/>
    <x v="0"/>
    <n v="663720"/>
    <s v="AfA:Wissenschaftl.Anl.u.Geräte"/>
    <n v="120"/>
  </r>
  <r>
    <n v="8310"/>
    <x v="667"/>
    <n v="720"/>
    <s v="Wissenschaftl.Anlagen u.Geräte"/>
    <x v="0"/>
    <x v="0"/>
    <n v="663720"/>
    <s v="AfA:Wissenschaftl.Anl.u.Geräte"/>
    <n v="120"/>
  </r>
  <r>
    <n v="8320"/>
    <x v="668"/>
    <n v="720"/>
    <s v="Wissenschaftl.Anlagen u.Geräte"/>
    <x v="0"/>
    <x v="0"/>
    <n v="663720"/>
    <s v="AfA:Wissenschaftl.Anl.u.Geräte"/>
    <n v="120"/>
  </r>
  <r>
    <n v="8330"/>
    <x v="669"/>
    <n v="720"/>
    <s v="Wissenschaftl.Anlagen u.Geräte"/>
    <x v="0"/>
    <x v="0"/>
    <n v="663720"/>
    <s v="AfA:Wissenschaftl.Anl.u.Geräte"/>
    <n v="120"/>
  </r>
  <r>
    <n v="8340"/>
    <x v="670"/>
    <n v="720"/>
    <s v="Wissenschaftl.Anlagen u.Geräte"/>
    <x v="0"/>
    <x v="0"/>
    <n v="663720"/>
    <s v="AfA:Wissenschaftl.Anl.u.Geräte"/>
    <n v="96"/>
  </r>
  <r>
    <n v="8350"/>
    <x v="671"/>
    <n v="720"/>
    <s v="Wissenschaftl.Anlagen u.Geräte"/>
    <x v="0"/>
    <x v="0"/>
    <n v="663720"/>
    <s v="AfA:Wissenschaftl.Anl.u.Geräte"/>
    <n v="96"/>
  </r>
  <r>
    <n v="8360"/>
    <x v="672"/>
    <n v="720"/>
    <s v="Wissenschaftl.Anlagen u.Geräte"/>
    <x v="0"/>
    <x v="0"/>
    <n v="663720"/>
    <s v="AfA:Wissenschaftl.Anl.u.Geräte"/>
    <n v="96"/>
  </r>
  <r>
    <n v="8370"/>
    <x v="673"/>
    <n v="720"/>
    <s v="Wissenschaftl.Anlagen u.Geräte"/>
    <x v="0"/>
    <x v="0"/>
    <n v="663720"/>
    <s v="AfA:Wissenschaftl.Anl.u.Geräte"/>
    <n v="120"/>
  </r>
  <r>
    <n v="8380"/>
    <x v="674"/>
    <n v="720"/>
    <s v="Wissenschaftl.Anlagen u.Geräte"/>
    <x v="0"/>
    <x v="0"/>
    <n v="663720"/>
    <s v="AfA:Wissenschaftl.Anl.u.Geräte"/>
    <n v="120"/>
  </r>
  <r>
    <n v="8390"/>
    <x v="675"/>
    <n v="720"/>
    <s v="Wissenschaftl.Anlagen u.Geräte"/>
    <x v="0"/>
    <x v="0"/>
    <n v="663720"/>
    <s v="AfA:Wissenschaftl.Anl.u.Geräte"/>
    <n v="96"/>
  </r>
  <r>
    <n v="8400"/>
    <x v="676"/>
    <n v="720"/>
    <s v="Wissenschaftl.Anlagen u.Geräte"/>
    <x v="0"/>
    <x v="0"/>
    <n v="663720"/>
    <s v="AfA:Wissenschaftl.Anl.u.Geräte"/>
    <n v="120"/>
  </r>
  <r>
    <n v="8410"/>
    <x v="677"/>
    <n v="720"/>
    <s v="Wissenschaftl.Anlagen u.Geräte"/>
    <x v="0"/>
    <x v="0"/>
    <n v="663720"/>
    <s v="AfA:Wissenschaftl.Anl.u.Geräte"/>
    <n v="96"/>
  </r>
  <r>
    <n v="8420"/>
    <x v="678"/>
    <n v="720"/>
    <s v="Wissenschaftl.Anlagen u.Geräte"/>
    <x v="0"/>
    <x v="0"/>
    <n v="663720"/>
    <s v="AfA:Wissenschaftl.Anl.u.Geräte"/>
    <n v="96"/>
  </r>
  <r>
    <n v="8430"/>
    <x v="679"/>
    <n v="720"/>
    <s v="Wissenschaftl.Anlagen u.Geräte"/>
    <x v="0"/>
    <x v="0"/>
    <n v="663720"/>
    <s v="AfA:Wissenschaftl.Anl.u.Geräte"/>
    <n v="120"/>
  </r>
  <r>
    <n v="8440"/>
    <x v="680"/>
    <n v="720"/>
    <s v="Wissenschaftl.Anlagen u.Geräte"/>
    <x v="0"/>
    <x v="0"/>
    <n v="663720"/>
    <s v="AfA:Wissenschaftl.Anl.u.Geräte"/>
    <n v="96"/>
  </r>
  <r>
    <n v="8450"/>
    <x v="681"/>
    <n v="720"/>
    <s v="Wissenschaftl.Anlagen u.Geräte"/>
    <x v="0"/>
    <x v="0"/>
    <n v="663720"/>
    <s v="AfA:Wissenschaftl.Anl.u.Geräte"/>
    <n v="96"/>
  </r>
  <r>
    <n v="8470"/>
    <x v="682"/>
    <n v="720"/>
    <s v="Wissenschaftl.Anlagen u.Geräte"/>
    <x v="0"/>
    <x v="0"/>
    <n v="663720"/>
    <s v="AfA:Wissenschaftl.Anl.u.Geräte"/>
    <n v="96"/>
  </r>
  <r>
    <n v="8480"/>
    <x v="683"/>
    <n v="720"/>
    <s v="Wissenschaftl.Anlagen u.Geräte"/>
    <x v="0"/>
    <x v="0"/>
    <n v="663720"/>
    <s v="AfA:Wissenschaftl.Anl.u.Geräte"/>
    <n v="96"/>
  </r>
  <r>
    <n v="8480"/>
    <x v="683"/>
    <n v="850"/>
    <s v="Sonstige Betriebsausstattung"/>
    <x v="0"/>
    <x v="0"/>
    <n v="664850"/>
    <s v="AfA: Sonst.Betriebsausstattung"/>
    <n v="72"/>
  </r>
  <r>
    <n v="8490"/>
    <x v="684"/>
    <n v="720"/>
    <s v="Wissenschaftl.Anlagen u.Geräte"/>
    <x v="0"/>
    <x v="0"/>
    <n v="663720"/>
    <s v="AfA:Wissenschaftl.Anl.u.Geräte"/>
    <n v="120"/>
  </r>
  <r>
    <n v="8500"/>
    <x v="685"/>
    <n v="720"/>
    <s v="Wissenschaftl.Anlagen u.Geräte"/>
    <x v="0"/>
    <x v="0"/>
    <n v="663720"/>
    <s v="AfA:Wissenschaftl.Anl.u.Geräte"/>
    <n v="96"/>
  </r>
  <r>
    <n v="8510"/>
    <x v="686"/>
    <n v="850"/>
    <s v="Sonstige Betriebsausstattung"/>
    <x v="0"/>
    <x v="0"/>
    <n v="664850"/>
    <s v="AfA: Sonst.Betriebsausstattung"/>
    <n v="120"/>
  </r>
  <r>
    <n v="8510"/>
    <x v="686"/>
    <n v="720"/>
    <s v="Wissenschaftl.Anlagen u.Geräte"/>
    <x v="0"/>
    <x v="0"/>
    <n v="663720"/>
    <s v="AfA:Wissenschaftl.Anl.u.Geräte"/>
    <n v="120"/>
  </r>
  <r>
    <n v="8510"/>
    <x v="686"/>
    <n v="8910"/>
    <s v="GWG Sammelposten"/>
    <x v="7"/>
    <x v="7"/>
    <n v="664099"/>
    <s v="AfA Sammelposten BGA"/>
    <n v="1"/>
  </r>
  <r>
    <n v="8520"/>
    <x v="687"/>
    <n v="720"/>
    <s v="Wissenschaftl.Anlagen u.Geräte"/>
    <x v="0"/>
    <x v="0"/>
    <n v="663720"/>
    <s v="AfA:Wissenschaftl.Anl.u.Geräte"/>
    <n v="96"/>
  </r>
  <r>
    <n v="8530"/>
    <x v="688"/>
    <n v="720"/>
    <s v="Wissenschaftl.Anlagen u.Geräte"/>
    <x v="0"/>
    <x v="0"/>
    <n v="663720"/>
    <s v="AfA:Wissenschaftl.Anl.u.Geräte"/>
    <n v="96"/>
  </r>
  <r>
    <n v="8540"/>
    <x v="689"/>
    <n v="720"/>
    <s v="Wissenschaftl.Anlagen u.Geräte"/>
    <x v="0"/>
    <x v="0"/>
    <n v="663720"/>
    <s v="AfA:Wissenschaftl.Anl.u.Geräte"/>
    <n v="96"/>
  </r>
  <r>
    <n v="8550"/>
    <x v="690"/>
    <n v="720"/>
    <s v="Wissenschaftl.Anlagen u.Geräte"/>
    <x v="0"/>
    <x v="0"/>
    <n v="663720"/>
    <s v="AfA:Wissenschaftl.Anl.u.Geräte"/>
    <n v="96"/>
  </r>
  <r>
    <n v="8560"/>
    <x v="691"/>
    <n v="720"/>
    <s v="Wissenschaftl.Anlagen u.Geräte"/>
    <x v="0"/>
    <x v="0"/>
    <n v="663720"/>
    <s v="AfA:Wissenschaftl.Anl.u.Geräte"/>
    <n v="144"/>
  </r>
  <r>
    <n v="8570"/>
    <x v="692"/>
    <n v="720"/>
    <s v="Wissenschaftl.Anlagen u.Geräte"/>
    <x v="0"/>
    <x v="0"/>
    <n v="663720"/>
    <s v="AfA:Wissenschaftl.Anl.u.Geräte"/>
    <n v="144"/>
  </r>
  <r>
    <n v="8580"/>
    <x v="693"/>
    <n v="720"/>
    <s v="Wissenschaftl.Anlagen u.Geräte"/>
    <x v="0"/>
    <x v="0"/>
    <n v="663720"/>
    <s v="AfA:Wissenschaftl.Anl.u.Geräte"/>
    <n v="144"/>
  </r>
  <r>
    <n v="8580"/>
    <x v="693"/>
    <n v="850"/>
    <s v="Sonstige Betriebsausstattung"/>
    <x v="1"/>
    <x v="1"/>
    <n v="664850"/>
    <s v="AfA: Sonst.Betriebsausstattung"/>
    <n v="120"/>
  </r>
  <r>
    <n v="8590"/>
    <x v="694"/>
    <n v="720"/>
    <s v="Wissenschaftl.Anlagen u.Geräte"/>
    <x v="0"/>
    <x v="0"/>
    <n v="663720"/>
    <s v="AfA:Wissenschaftl.Anl.u.Geräte"/>
    <n v="120"/>
  </r>
  <r>
    <n v="8590"/>
    <x v="694"/>
    <n v="850"/>
    <s v="Sonstige Betriebsausstattung"/>
    <x v="1"/>
    <x v="1"/>
    <n v="664850"/>
    <s v="AfA: Sonst.Betriebsausstattung"/>
    <n v="120"/>
  </r>
  <r>
    <n v="8600"/>
    <x v="695"/>
    <n v="720"/>
    <s v="Wissenschaftl.Anlagen u.Geräte"/>
    <x v="0"/>
    <x v="0"/>
    <n v="663720"/>
    <s v="AfA:Wissenschaftl.Anl.u.Geräte"/>
    <n v="96"/>
  </r>
  <r>
    <n v="8610"/>
    <x v="696"/>
    <n v="720"/>
    <s v="Wissenschaftl.Anlagen u.Geräte"/>
    <x v="0"/>
    <x v="0"/>
    <n v="663720"/>
    <s v="AfA:Wissenschaftl.Anl.u.Geräte"/>
    <n v="96"/>
  </r>
  <r>
    <n v="8620"/>
    <x v="697"/>
    <n v="720"/>
    <s v="Wissenschaftl.Anlagen u.Geräte"/>
    <x v="0"/>
    <x v="0"/>
    <n v="663720"/>
    <s v="AfA:Wissenschaftl.Anl.u.Geräte"/>
    <n v="96"/>
  </r>
  <r>
    <n v="8640"/>
    <x v="698"/>
    <n v="720"/>
    <s v="Wissenschaftl.Anlagen u.Geräte"/>
    <x v="0"/>
    <x v="0"/>
    <n v="663720"/>
    <s v="AfA:Wissenschaftl.Anl.u.Geräte"/>
    <n v="96"/>
  </r>
  <r>
    <n v="8650"/>
    <x v="699"/>
    <n v="720"/>
    <s v="Wissenschaftl.Anlagen u.Geräte"/>
    <x v="0"/>
    <x v="0"/>
    <n v="663720"/>
    <s v="AfA:Wissenschaftl.Anl.u.Geräte"/>
    <n v="96"/>
  </r>
  <r>
    <n v="8660"/>
    <x v="700"/>
    <n v="720"/>
    <s v="Wissenschaftl.Anlagen u.Geräte"/>
    <x v="0"/>
    <x v="0"/>
    <n v="663720"/>
    <s v="AfA:Wissenschaftl.Anl.u.Geräte"/>
    <n v="96"/>
  </r>
  <r>
    <n v="8670"/>
    <x v="701"/>
    <n v="720"/>
    <s v="Wissenschaftl.Anlagen u.Geräte"/>
    <x v="0"/>
    <x v="0"/>
    <n v="663720"/>
    <s v="AfA:Wissenschaftl.Anl.u.Geräte"/>
    <n v="96"/>
  </r>
  <r>
    <n v="8680"/>
    <x v="702"/>
    <n v="720"/>
    <s v="Wissenschaftl.Anlagen u.Geräte"/>
    <x v="0"/>
    <x v="0"/>
    <n v="663720"/>
    <s v="AfA:Wissenschaftl.Anl.u.Geräte"/>
    <n v="96"/>
  </r>
  <r>
    <n v="8690"/>
    <x v="703"/>
    <n v="720"/>
    <s v="Wissenschaftl.Anlagen u.Geräte"/>
    <x v="0"/>
    <x v="0"/>
    <n v="663720"/>
    <s v="AfA:Wissenschaftl.Anl.u.Geräte"/>
    <n v="96"/>
  </r>
  <r>
    <n v="8700"/>
    <x v="704"/>
    <n v="720"/>
    <s v="Wissenschaftl.Anlagen u.Geräte"/>
    <x v="0"/>
    <x v="0"/>
    <n v="663720"/>
    <s v="AfA:Wissenschaftl.Anl.u.Geräte"/>
    <n v="144"/>
  </r>
  <r>
    <n v="8710"/>
    <x v="705"/>
    <n v="720"/>
    <s v="Wissenschaftl.Anlagen u.Geräte"/>
    <x v="0"/>
    <x v="0"/>
    <n v="663720"/>
    <s v="AfA:Wissenschaftl.Anl.u.Geräte"/>
    <n v="144"/>
  </r>
  <r>
    <n v="8710"/>
    <x v="705"/>
    <n v="79100"/>
    <s v="Sammelp. techn. Anl.u.Maschine"/>
    <x v="5"/>
    <x v="5"/>
    <n v="663009"/>
    <s v="AfA Sammelposten techn. Anlage"/>
    <n v="60"/>
  </r>
  <r>
    <n v="8710"/>
    <x v="705"/>
    <n v="790"/>
    <s v="Geringwertige Anl.u. Maschinen"/>
    <x v="4"/>
    <x v="4"/>
    <n v="663790"/>
    <s v="AfA: GWG Anlagen und Maschinen"/>
    <n v="1"/>
  </r>
  <r>
    <n v="8720"/>
    <x v="706"/>
    <n v="720"/>
    <s v="Wissenschaftl.Anlagen u.Geräte"/>
    <x v="0"/>
    <x v="0"/>
    <n v="663720"/>
    <s v="AfA:Wissenschaftl.Anl.u.Geräte"/>
    <n v="144"/>
  </r>
  <r>
    <n v="8730"/>
    <x v="707"/>
    <n v="720"/>
    <s v="Wissenschaftl.Anlagen u.Geräte"/>
    <x v="0"/>
    <x v="0"/>
    <n v="663720"/>
    <s v="AfA:Wissenschaftl.Anl.u.Geräte"/>
    <n v="144"/>
  </r>
  <r>
    <n v="8740"/>
    <x v="708"/>
    <n v="720"/>
    <s v="Wissenschaftl.Anlagen u.Geräte"/>
    <x v="0"/>
    <x v="0"/>
    <n v="663720"/>
    <s v="AfA:Wissenschaftl.Anl.u.Geräte"/>
    <n v="96"/>
  </r>
  <r>
    <n v="8760"/>
    <x v="709"/>
    <n v="720"/>
    <s v="Wissenschaftl.Anlagen u.Geräte"/>
    <x v="0"/>
    <x v="0"/>
    <n v="663720"/>
    <s v="AfA:Wissenschaftl.Anl.u.Geräte"/>
    <n v="120"/>
  </r>
  <r>
    <n v="8770"/>
    <x v="710"/>
    <n v="720"/>
    <s v="Wissenschaftl.Anlagen u.Geräte"/>
    <x v="0"/>
    <x v="0"/>
    <n v="663720"/>
    <s v="AfA:Wissenschaftl.Anl.u.Geräte"/>
    <n v="120"/>
  </r>
  <r>
    <n v="8780"/>
    <x v="711"/>
    <n v="720"/>
    <s v="Wissenschaftl.Anlagen u.Geräte"/>
    <x v="0"/>
    <x v="0"/>
    <n v="663720"/>
    <s v="AfA:Wissenschaftl.Anl.u.Geräte"/>
    <n v="120"/>
  </r>
  <r>
    <n v="8790"/>
    <x v="712"/>
    <n v="720"/>
    <s v="Wissenschaftl.Anlagen u.Geräte"/>
    <x v="0"/>
    <x v="0"/>
    <n v="663720"/>
    <s v="AfA:Wissenschaftl.Anl.u.Geräte"/>
    <n v="96"/>
  </r>
  <r>
    <n v="8800"/>
    <x v="713"/>
    <n v="720"/>
    <s v="Wissenschaftl.Anlagen u.Geräte"/>
    <x v="0"/>
    <x v="0"/>
    <n v="663720"/>
    <s v="AfA:Wissenschaftl.Anl.u.Geräte"/>
    <n v="144"/>
  </r>
  <r>
    <n v="8810"/>
    <x v="714"/>
    <n v="720"/>
    <s v="Wissenschaftl.Anlagen u.Geräte"/>
    <x v="0"/>
    <x v="0"/>
    <n v="663720"/>
    <s v="AfA:Wissenschaftl.Anl.u.Geräte"/>
    <n v="144"/>
  </r>
  <r>
    <n v="8820"/>
    <x v="715"/>
    <n v="720"/>
    <s v="Wissenschaftl.Anlagen u.Geräte"/>
    <x v="0"/>
    <x v="0"/>
    <n v="663720"/>
    <s v="AfA:Wissenschaftl.Anl.u.Geräte"/>
    <n v="144"/>
  </r>
  <r>
    <n v="8830"/>
    <x v="716"/>
    <n v="720"/>
    <s v="Wissenschaftl.Anlagen u.Geräte"/>
    <x v="0"/>
    <x v="0"/>
    <n v="663720"/>
    <s v="AfA:Wissenschaftl.Anl.u.Geräte"/>
    <n v="144"/>
  </r>
  <r>
    <n v="8840"/>
    <x v="717"/>
    <n v="720"/>
    <s v="Wissenschaftl.Anlagen u.Geräte"/>
    <x v="0"/>
    <x v="0"/>
    <n v="663720"/>
    <s v="AfA:Wissenschaftl.Anl.u.Geräte"/>
    <n v="96"/>
  </r>
  <r>
    <n v="8860"/>
    <x v="718"/>
    <n v="720"/>
    <s v="Wissenschaftl.Anlagen u.Geräte"/>
    <x v="0"/>
    <x v="0"/>
    <n v="663720"/>
    <s v="AfA:Wissenschaftl.Anl.u.Geräte"/>
    <n v="120"/>
  </r>
  <r>
    <n v="8870"/>
    <x v="719"/>
    <n v="720"/>
    <s v="Wissenschaftl.Anlagen u.Geräte"/>
    <x v="0"/>
    <x v="0"/>
    <n v="663720"/>
    <s v="AfA:Wissenschaftl.Anl.u.Geräte"/>
    <n v="96"/>
  </r>
  <r>
    <n v="8890"/>
    <x v="720"/>
    <n v="720"/>
    <s v="Wissenschaftl.Anlagen u.Geräte"/>
    <x v="0"/>
    <x v="0"/>
    <n v="663720"/>
    <s v="AfA:Wissenschaftl.Anl.u.Geräte"/>
    <n v="96"/>
  </r>
  <r>
    <n v="8900"/>
    <x v="721"/>
    <n v="720"/>
    <s v="Wissenschaftl.Anlagen u.Geräte"/>
    <x v="0"/>
    <x v="0"/>
    <n v="663720"/>
    <s v="AfA:Wissenschaftl.Anl.u.Geräte"/>
    <n v="144"/>
  </r>
  <r>
    <n v="8900"/>
    <x v="721"/>
    <n v="8902"/>
    <s v="GWG Betriebsausstattung"/>
    <x v="0"/>
    <x v="0"/>
    <n v="663790"/>
    <s v="AfA: GWG Anlagen und Maschinen"/>
    <n v="1"/>
  </r>
  <r>
    <n v="8910"/>
    <x v="722"/>
    <n v="720"/>
    <s v="Wissenschaftl.Anlagen u.Geräte"/>
    <x v="0"/>
    <x v="0"/>
    <n v="663720"/>
    <s v="AfA:Wissenschaftl.Anl.u.Geräte"/>
    <n v="144"/>
  </r>
  <r>
    <n v="8920"/>
    <x v="723"/>
    <n v="720"/>
    <s v="Wissenschaftl.Anlagen u.Geräte"/>
    <x v="0"/>
    <x v="0"/>
    <n v="663720"/>
    <s v="AfA:Wissenschaftl.Anl.u.Geräte"/>
    <n v="144"/>
  </r>
  <r>
    <n v="8930"/>
    <x v="724"/>
    <n v="720"/>
    <s v="Wissenschaftl.Anlagen u.Geräte"/>
    <x v="0"/>
    <x v="0"/>
    <n v="663720"/>
    <s v="AfA:Wissenschaftl.Anl.u.Geräte"/>
    <n v="144"/>
  </r>
  <r>
    <n v="8950"/>
    <x v="725"/>
    <n v="720"/>
    <s v="Wissenschaftl.Anlagen u.Geräte"/>
    <x v="0"/>
    <x v="0"/>
    <n v="663720"/>
    <s v="AfA:Wissenschaftl.Anl.u.Geräte"/>
    <n v="96"/>
  </r>
  <r>
    <n v="8960"/>
    <x v="726"/>
    <n v="720"/>
    <s v="Wissenschaftl.Anlagen u.Geräte"/>
    <x v="0"/>
    <x v="0"/>
    <n v="663720"/>
    <s v="AfA:Wissenschaftl.Anl.u.Geräte"/>
    <n v="72"/>
  </r>
  <r>
    <n v="8970"/>
    <x v="727"/>
    <n v="720"/>
    <s v="Wissenschaftl.Anlagen u.Geräte"/>
    <x v="0"/>
    <x v="0"/>
    <n v="663720"/>
    <s v="AfA:Wissenschaftl.Anl.u.Geräte"/>
    <n v="120"/>
  </r>
  <r>
    <n v="8980"/>
    <x v="728"/>
    <n v="720"/>
    <s v="Wissenschaftl.Anlagen u.Geräte"/>
    <x v="0"/>
    <x v="0"/>
    <n v="663720"/>
    <s v="AfA:Wissenschaftl.Anl.u.Geräte"/>
    <n v="120"/>
  </r>
  <r>
    <n v="8990"/>
    <x v="729"/>
    <n v="720"/>
    <s v="Wissenschaftl.Anlagen u.Geräte"/>
    <x v="0"/>
    <x v="0"/>
    <n v="663720"/>
    <s v="AfA:Wissenschaftl.Anl.u.Geräte"/>
    <n v="96"/>
  </r>
  <r>
    <n v="9000"/>
    <x v="730"/>
    <n v="50"/>
    <s v="Unbebaute Grundstücke"/>
    <x v="19"/>
    <x v="19"/>
    <n v="6550"/>
    <s v="Beamte u. Richter"/>
    <n v="12"/>
  </r>
  <r>
    <n v="9000"/>
    <x v="730"/>
    <n v="51"/>
    <s v="Bebaute Grundstücke"/>
    <x v="20"/>
    <x v="20"/>
    <n v="6551"/>
    <s v="Angestellte"/>
    <n v="12"/>
  </r>
  <r>
    <n v="9020"/>
    <x v="731"/>
    <n v="56"/>
    <s v="Grundstückseinrichtungen"/>
    <x v="20"/>
    <x v="20"/>
    <n v="662560"/>
    <s v="AfA: Grundstückseinrichtungen"/>
    <n v="228"/>
  </r>
  <r>
    <n v="9030"/>
    <x v="732"/>
    <n v="560"/>
    <s v="Grundstückseinrichtungen"/>
    <x v="20"/>
    <x v="20"/>
    <n v="662560"/>
    <s v="AfA: Grundstückseinrichtungen"/>
    <n v="240"/>
  </r>
  <r>
    <n v="9040"/>
    <x v="733"/>
    <n v="53"/>
    <s v="Betriebsgebäude"/>
    <x v="21"/>
    <x v="21"/>
    <n v="662530"/>
    <s v="AfA: Betriebsgebäude"/>
    <n v="360"/>
  </r>
  <r>
    <n v="9040"/>
    <x v="733"/>
    <n v="54"/>
    <s v="Verwaltungsgebäude"/>
    <x v="22"/>
    <x v="22"/>
    <n v="662540"/>
    <s v="AfA: Verwaltungsgebäude"/>
    <n v="360"/>
  </r>
  <r>
    <n v="9040"/>
    <x v="733"/>
    <n v="59"/>
    <s v="Wohngebäude"/>
    <x v="23"/>
    <x v="23"/>
    <n v="6559"/>
    <s v="Sonst. AW Dienstjubiläen"/>
    <n v="360"/>
  </r>
  <r>
    <n v="9050"/>
    <x v="734"/>
    <n v="56"/>
    <s v="Grundstückseinrichtungen"/>
    <x v="20"/>
    <x v="20"/>
    <n v="662560"/>
    <s v="AfA: Grundstückseinrichtungen"/>
    <n v="120"/>
  </r>
  <r>
    <n v="9060"/>
    <x v="735"/>
    <n v="530"/>
    <s v="Betriebsgebäude"/>
    <x v="21"/>
    <x v="21"/>
    <n v="662530"/>
    <s v="AfA: Betriebsgebäude"/>
    <n v="192"/>
  </r>
  <r>
    <n v="9070"/>
    <x v="736"/>
    <n v="530"/>
    <s v="Betriebsgebäude"/>
    <x v="21"/>
    <x v="21"/>
    <n v="662530"/>
    <s v="AfA: Betriebsgebäude"/>
    <n v="228"/>
  </r>
  <r>
    <n v="9070"/>
    <x v="736"/>
    <n v="56"/>
    <s v="Grundstückseinrichtungen"/>
    <x v="20"/>
    <x v="20"/>
    <n v="662560"/>
    <s v="AfA: Grundstückseinrichtungen"/>
    <n v="360"/>
  </r>
  <r>
    <n v="9100"/>
    <x v="737"/>
    <n v="850"/>
    <s v="Sonstige Betriebsausstattung"/>
    <x v="1"/>
    <x v="1"/>
    <n v="664850"/>
    <s v="AfA: Sonst.Betriebsausstattung"/>
    <n v="180"/>
  </r>
  <r>
    <n v="9100"/>
    <x v="737"/>
    <n v="870"/>
    <s v="Büromöbel und sonstige GA"/>
    <x v="24"/>
    <x v="24"/>
    <n v="664870"/>
    <s v="AfA: Büromöbel und sonstige GA"/>
    <n v="180"/>
  </r>
  <r>
    <n v="9110"/>
    <x v="738"/>
    <n v="870"/>
    <s v="Büromöbel und sonstige GA"/>
    <x v="24"/>
    <x v="24"/>
    <n v="664870"/>
    <s v="AfA: Büromöbel und sonstige GA"/>
    <n v="180"/>
  </r>
  <r>
    <n v="9120"/>
    <x v="739"/>
    <n v="870"/>
    <s v="Büromöbel und sonstige GA"/>
    <x v="24"/>
    <x v="24"/>
    <n v="664870"/>
    <s v="AfA: Büromöbel und sonstige GA"/>
    <n v="96"/>
  </r>
  <r>
    <n v="9120"/>
    <x v="739"/>
    <n v="8910"/>
    <s v="GWG Sammelposten"/>
    <x v="7"/>
    <x v="7"/>
    <n v="664099"/>
    <s v="AfA Sammelposten BGA"/>
    <n v="1"/>
  </r>
  <r>
    <n v="9130"/>
    <x v="740"/>
    <n v="870"/>
    <s v="Büromöbel und sonstige GA"/>
    <x v="24"/>
    <x v="24"/>
    <n v="664870"/>
    <s v="AfA: Büromöbel und sonstige GA"/>
    <n v="144"/>
  </r>
  <r>
    <n v="9140"/>
    <x v="741"/>
    <n v="7301"/>
    <s v="EDV-Anlagen"/>
    <x v="6"/>
    <x v="6"/>
    <n v="6637301"/>
    <s v="AfA:EDV-Anlagen"/>
    <n v="96"/>
  </r>
  <r>
    <n v="9140"/>
    <x v="741"/>
    <n v="850"/>
    <s v="Sonstige Betriebsausstattung"/>
    <x v="1"/>
    <x v="1"/>
    <n v="664850"/>
    <s v="AfA: Sonst.Betriebsausstattung"/>
    <n v="180"/>
  </r>
  <r>
    <n v="9140"/>
    <x v="741"/>
    <n v="870"/>
    <s v="Büromöbel und sonstige GA"/>
    <x v="24"/>
    <x v="24"/>
    <n v="664870"/>
    <s v="AfA: Büromöbel und sonstige GA"/>
    <n v="180"/>
  </r>
  <r>
    <n v="9140"/>
    <x v="741"/>
    <n v="671"/>
    <s v="PB (Bürom.Dienstr.BuG)"/>
    <x v="25"/>
    <x v="25"/>
    <n v="66671"/>
    <s v="P. Wert. (Bürom.Dienstr.BuG)"/>
    <n v="180"/>
  </r>
  <r>
    <n v="9140"/>
    <x v="741"/>
    <n v="8910"/>
    <s v="GWG Sammelposten"/>
    <x v="7"/>
    <x v="7"/>
    <n v="664099"/>
    <s v="AfA Sammelposten BGA"/>
    <n v="1"/>
  </r>
  <r>
    <n v="9150"/>
    <x v="742"/>
    <n v="870"/>
    <s v="Büromöbel und sonstige GA"/>
    <x v="24"/>
    <x v="24"/>
    <n v="664870"/>
    <s v="AfA: Büromöbel und sonstige GA"/>
    <n v="180"/>
  </r>
  <r>
    <n v="9160"/>
    <x v="743"/>
    <n v="850"/>
    <s v="Sonstige Betriebsausstattung"/>
    <x v="1"/>
    <x v="1"/>
    <n v="664850"/>
    <s v="AfA: Sonst.Betriebsausstattung"/>
    <n v="180"/>
  </r>
  <r>
    <n v="9160"/>
    <x v="743"/>
    <n v="671"/>
    <s v="PB (Bürom.Dienstr.BuG)"/>
    <x v="25"/>
    <x v="25"/>
    <n v="66671"/>
    <s v="P. Wert. (Bürom.Dienstr.BuG)"/>
    <n v="1"/>
  </r>
  <r>
    <n v="9160"/>
    <x v="743"/>
    <n v="860"/>
    <s v="Büroma.,Org.mittel u.Komm.anl."/>
    <x v="9"/>
    <x v="9"/>
    <n v="664860"/>
    <s v="AfA:Büroma/Org.mittel/Komm.anl"/>
    <n v="120"/>
  </r>
  <r>
    <n v="9160"/>
    <x v="743"/>
    <n v="8910"/>
    <s v="GWG Sammelposten"/>
    <x v="7"/>
    <x v="7"/>
    <n v="664099"/>
    <s v="AfA Sammelposten BGA"/>
    <n v="1"/>
  </r>
  <r>
    <n v="9160"/>
    <x v="743"/>
    <n v="870"/>
    <s v="Büromöbel und sonstige GA"/>
    <x v="24"/>
    <x v="24"/>
    <n v="664870"/>
    <s v="AfA: Büromöbel und sonstige GA"/>
    <n v="180"/>
  </r>
  <r>
    <n v="9160"/>
    <x v="743"/>
    <n v="8902"/>
    <s v="GWG Betriebsausstattung"/>
    <x v="9"/>
    <x v="9"/>
    <n v="6648902"/>
    <s v="AfA: GWG Betriebsausstattung"/>
    <n v="1"/>
  </r>
  <r>
    <n v="9170"/>
    <x v="744"/>
    <n v="7302"/>
    <s v="Medientechnik"/>
    <x v="24"/>
    <x v="24"/>
    <n v="6637302"/>
    <s v="AfA: Medientechnik"/>
    <n v="180"/>
  </r>
  <r>
    <n v="9170"/>
    <x v="744"/>
    <n v="850"/>
    <s v="Sonstige Betriebsausstattung"/>
    <x v="1"/>
    <x v="1"/>
    <n v="664850"/>
    <s v="AfA: Sonst.Betriebsausstattung"/>
    <n v="180"/>
  </r>
  <r>
    <n v="9170"/>
    <x v="744"/>
    <n v="870"/>
    <s v="Büromöbel und sonstige GA"/>
    <x v="24"/>
    <x v="24"/>
    <n v="664870"/>
    <s v="AfA: Büromöbel und sonstige GA"/>
    <n v="180"/>
  </r>
  <r>
    <n v="9180"/>
    <x v="745"/>
    <n v="870"/>
    <s v="Büromöbel und sonstige GA"/>
    <x v="26"/>
    <x v="26"/>
    <n v="664870"/>
    <s v="AfA: Büromöbel und sonstige GA"/>
    <n v="0"/>
  </r>
  <r>
    <n v="9190"/>
    <x v="746"/>
    <n v="870"/>
    <s v="Büromöbel und sonstige GA"/>
    <x v="24"/>
    <x v="24"/>
    <n v="664870"/>
    <s v="AfA: Büromöbel und sonstige GA"/>
    <n v="180"/>
  </r>
  <r>
    <n v="9190"/>
    <x v="746"/>
    <n v="850"/>
    <s v="Sonstige Betriebsausstattung"/>
    <x v="1"/>
    <x v="1"/>
    <n v="664850"/>
    <s v="AfA: Sonst.Betriebsausstattung"/>
    <n v="180"/>
  </r>
  <r>
    <n v="9190"/>
    <x v="746"/>
    <n v="890"/>
    <s v="Geringw. Vermögensg.d. BGA"/>
    <x v="16"/>
    <x v="16"/>
    <n v="664890"/>
    <s v="AfA:GWG Vermögensgegenst.d.BGA"/>
    <n v="1"/>
  </r>
  <r>
    <n v="9190"/>
    <x v="746"/>
    <n v="89100"/>
    <s v="Sammelposten GWG BGA"/>
    <x v="7"/>
    <x v="7"/>
    <n v="664099"/>
    <s v="AfA Sammelposten BGA"/>
    <n v="60"/>
  </r>
  <r>
    <n v="9192"/>
    <x v="746"/>
    <n v="88"/>
    <s v="Medienb.d.Bibl.u.a.Leist-einr."/>
    <x v="27"/>
    <x v="27"/>
    <n v="664882"/>
    <s v="AfA:Literatur/Medien ND 10J"/>
    <n v="120"/>
  </r>
  <r>
    <n v="9200"/>
    <x v="747"/>
    <n v="860"/>
    <s v="Büroma.,Org.mittel u.Komm.anl."/>
    <x v="1"/>
    <x v="1"/>
    <n v="664860"/>
    <s v="AfA:Büroma/Org.mittel/Komm.anl"/>
    <n v="108"/>
  </r>
  <r>
    <n v="9210"/>
    <x v="748"/>
    <n v="860"/>
    <s v="Büroma.,Org.mittel u.Komm.anl."/>
    <x v="1"/>
    <x v="1"/>
    <n v="664860"/>
    <s v="AfA:Büroma/Org.mittel/Komm.anl"/>
    <n v="96"/>
  </r>
  <r>
    <n v="9220"/>
    <x v="749"/>
    <n v="7301"/>
    <s v="EDV-Anlagen"/>
    <x v="6"/>
    <x v="6"/>
    <n v="6637301"/>
    <s v="AfA:EDV-Anlagen"/>
    <n v="72"/>
  </r>
  <r>
    <n v="9220"/>
    <x v="749"/>
    <n v="860"/>
    <s v="Büroma.,Org.mittel u.Komm.anl."/>
    <x v="1"/>
    <x v="1"/>
    <n v="664860"/>
    <s v="AfA:Büroma/Org.mittel/Komm.anl"/>
    <n v="72"/>
  </r>
  <r>
    <n v="9230"/>
    <x v="750"/>
    <n v="860"/>
    <s v="Büroma.,Org.mittel u.Komm.anl."/>
    <x v="1"/>
    <x v="1"/>
    <n v="664860"/>
    <s v="AfA:Büroma/Org.mittel/Komm.anl"/>
    <n v="72"/>
  </r>
  <r>
    <n v="9240"/>
    <x v="751"/>
    <n v="860"/>
    <s v="Büroma.,Org.mittel u.Komm.anl."/>
    <x v="1"/>
    <x v="1"/>
    <n v="664860"/>
    <s v="AfA:Büroma/Org.mittel/Komm.anl"/>
    <n v="72"/>
  </r>
  <r>
    <n v="9250"/>
    <x v="752"/>
    <n v="860"/>
    <s v="Büroma.,Org.mittel u.Komm.anl."/>
    <x v="1"/>
    <x v="1"/>
    <n v="664860"/>
    <s v="AfA:Büroma/Org.mittel/Komm.anl"/>
    <n v="168"/>
  </r>
  <r>
    <n v="9260"/>
    <x v="753"/>
    <n v="860"/>
    <s v="Büroma.,Org.mittel u.Komm.anl."/>
    <x v="1"/>
    <x v="1"/>
    <n v="664860"/>
    <s v="AfA:Büroma/Org.mittel/Komm.anl"/>
    <n v="84"/>
  </r>
  <r>
    <n v="9280"/>
    <x v="754"/>
    <n v="870"/>
    <s v="Büromöbel und sonstige GA"/>
    <x v="1"/>
    <x v="1"/>
    <n v="664870"/>
    <s v="AfA: Büromöbel und sonstige GA"/>
    <n v="276"/>
  </r>
  <r>
    <n v="9290"/>
    <x v="755"/>
    <n v="860"/>
    <s v="Büroma.,Org.mittel u.Komm.anl."/>
    <x v="1"/>
    <x v="1"/>
    <n v="664870"/>
    <s v="AfA: Büromöbel und sonstige GA"/>
    <n v="96"/>
  </r>
  <r>
    <n v="9300"/>
    <x v="756"/>
    <n v="870"/>
    <s v="Büromöbel und sonstige GA"/>
    <x v="28"/>
    <x v="28"/>
    <n v="664870"/>
    <s v="AfA: Büromöbel und sonstige GA"/>
    <n v="96"/>
  </r>
  <r>
    <n v="9310"/>
    <x v="757"/>
    <n v="870"/>
    <s v="Büromöbel und sonstige GA"/>
    <x v="28"/>
    <x v="28"/>
    <n v="664870"/>
    <s v="AfA: Büromöbel und sonstige GA"/>
    <n v="72"/>
  </r>
  <r>
    <n v="9320"/>
    <x v="758"/>
    <n v="870"/>
    <s v="Büromöbel und sonstige GA"/>
    <x v="28"/>
    <x v="28"/>
    <n v="664870"/>
    <s v="AfA: Büromöbel und sonstige GA"/>
    <n v="96"/>
  </r>
  <r>
    <n v="9330"/>
    <x v="759"/>
    <n v="870"/>
    <s v="Büromöbel und sonstige GA"/>
    <x v="28"/>
    <x v="28"/>
    <n v="664870"/>
    <s v="AfA: Büromöbel und sonstige GA"/>
    <n v="96"/>
  </r>
  <r>
    <n v="9340"/>
    <x v="760"/>
    <n v="870"/>
    <s v="Büromöbel und sonstige GA"/>
    <x v="28"/>
    <x v="28"/>
    <n v="664870"/>
    <s v="AfA: Büromöbel und sonstige GA"/>
    <n v="96"/>
  </r>
  <r>
    <n v="9350"/>
    <x v="761"/>
    <n v="870"/>
    <s v="Büromöbel und sonstige GA"/>
    <x v="28"/>
    <x v="28"/>
    <n v="664870"/>
    <s v="AfA: Büromöbel und sonstige GA"/>
    <n v="120"/>
  </r>
  <r>
    <n v="9370"/>
    <x v="762"/>
    <n v="720"/>
    <s v="Wissenschaftl.Anlagen u.Geräte"/>
    <x v="28"/>
    <x v="28"/>
    <n v="663720"/>
    <s v="AfA:Wissenschaftl.Anl.u.Geräte"/>
    <n v="120"/>
  </r>
  <r>
    <n v="9370"/>
    <x v="762"/>
    <n v="870"/>
    <s v="Büromöbel und sonstige GA"/>
    <x v="28"/>
    <x v="28"/>
    <n v="664870"/>
    <s v="AfA: Büromöbel und sonstige GA"/>
    <n v="120"/>
  </r>
  <r>
    <n v="9390"/>
    <x v="763"/>
    <n v="870"/>
    <s v="Büromöbel und sonstige GA"/>
    <x v="28"/>
    <x v="28"/>
    <n v="664870"/>
    <s v="AfA: Büromöbel und sonstige GA"/>
    <n v="96"/>
  </r>
  <r>
    <n v="9400"/>
    <x v="764"/>
    <n v="810"/>
    <s v="Werkstätteneinrichtung"/>
    <x v="2"/>
    <x v="2"/>
    <n v="664810"/>
    <s v="AfA: Werkstätteneinrichtung"/>
    <n v="168"/>
  </r>
  <r>
    <n v="9410"/>
    <x v="765"/>
    <n v="810"/>
    <s v="Werkstätteneinrichtung"/>
    <x v="2"/>
    <x v="2"/>
    <n v="664810"/>
    <s v="AfA: Werkstätteneinrichtung"/>
    <n v="168"/>
  </r>
  <r>
    <n v="9420"/>
    <x v="766"/>
    <n v="850"/>
    <s v="Sonstige Betriebsausstattung"/>
    <x v="2"/>
    <x v="2"/>
    <n v="664850"/>
    <s v="AfA: Sonst.Betriebsausstattung"/>
    <n v="168"/>
  </r>
  <r>
    <n v="9420"/>
    <x v="766"/>
    <n v="810"/>
    <s v="Werkstätteneinrichtung"/>
    <x v="2"/>
    <x v="2"/>
    <n v="664810"/>
    <s v="AfA: Werkstätteneinrichtung"/>
    <n v="168"/>
  </r>
  <r>
    <n v="9420"/>
    <x v="766"/>
    <n v="8910"/>
    <s v="GWG Sammelposten"/>
    <x v="7"/>
    <x v="7"/>
    <n v="664099"/>
    <s v="AfA Sammelposten BGA"/>
    <n v="1"/>
  </r>
  <r>
    <n v="9430"/>
    <x v="767"/>
    <n v="810"/>
    <s v="Werkstätteneinrichtung"/>
    <x v="2"/>
    <x v="2"/>
    <n v="664810"/>
    <s v="AfA: Werkstätteneinrichtung"/>
    <n v="168"/>
  </r>
  <r>
    <n v="9430"/>
    <x v="767"/>
    <n v="850"/>
    <s v="Sonstige Betriebsausstattung"/>
    <x v="0"/>
    <x v="0"/>
    <n v="664850"/>
    <s v="AfA: Sonst.Betriebsausstattung"/>
    <n v="72"/>
  </r>
  <r>
    <n v="9430"/>
    <x v="767"/>
    <n v="8910"/>
    <s v="GWG Sammelposten"/>
    <x v="7"/>
    <x v="7"/>
    <n v="664099"/>
    <s v="AfA Sammelposten BGA"/>
    <n v="1"/>
  </r>
  <r>
    <n v="9440"/>
    <x v="768"/>
    <n v="7302"/>
    <s v="Medientechnik"/>
    <x v="24"/>
    <x v="24"/>
    <n v="6637302"/>
    <s v="AfA: Medientechnik"/>
    <n v="1"/>
  </r>
  <r>
    <n v="9440"/>
    <x v="768"/>
    <n v="890"/>
    <s v="Geringw. Vermögensg.d. BGA"/>
    <x v="29"/>
    <x v="29"/>
    <n v="664890"/>
    <s v="AfA:GWG Vermögensgegenst.d.BGA"/>
    <n v="1"/>
  </r>
  <r>
    <n v="9440"/>
    <x v="768"/>
    <n v="810"/>
    <s v="Werkstätteneinrichtung"/>
    <x v="2"/>
    <x v="2"/>
    <n v="664810"/>
    <s v="AfA: Werkstätteneinrichtung"/>
    <n v="168"/>
  </r>
  <r>
    <n v="9450"/>
    <x v="769"/>
    <n v="810"/>
    <s v="Werkstätteneinrichtung"/>
    <x v="2"/>
    <x v="2"/>
    <n v="664810"/>
    <s v="AfA: Werkstätteneinrichtung"/>
    <n v="168"/>
  </r>
  <r>
    <n v="9450"/>
    <x v="769"/>
    <n v="720"/>
    <s v="Wissenschaftl.Anlagen u.Geräte"/>
    <x v="0"/>
    <x v="0"/>
    <n v="663720"/>
    <s v="AfA:Wissenschaftl.Anl.u.Geräte"/>
    <n v="168"/>
  </r>
  <r>
    <n v="9450"/>
    <x v="769"/>
    <n v="850"/>
    <s v="Sonstige Betriebsausstattung"/>
    <x v="1"/>
    <x v="1"/>
    <n v="664850"/>
    <s v="AfA: Sonst.Betriebsausstattung"/>
    <n v="180"/>
  </r>
  <r>
    <n v="9460"/>
    <x v="770"/>
    <n v="700"/>
    <s v="Anl.u.Masch.d.E-vers.u.Betr-T"/>
    <x v="3"/>
    <x v="3"/>
    <n v="663700"/>
    <s v="AfA:Anl/Masch.d. E-ver/B-tech."/>
    <n v="144"/>
  </r>
  <r>
    <n v="9460"/>
    <x v="770"/>
    <n v="810"/>
    <s v="Werkstätteneinrichtung"/>
    <x v="2"/>
    <x v="2"/>
    <n v="664810"/>
    <s v="AfA: Werkstätteneinrichtung"/>
    <n v="144"/>
  </r>
  <r>
    <n v="9470"/>
    <x v="771"/>
    <n v="700"/>
    <s v="Anl.u.Masch.d.E-vers.u.Betr-T"/>
    <x v="3"/>
    <x v="3"/>
    <n v="663700"/>
    <s v="AfA:Anl/Masch.d. E-ver/B-tech."/>
    <n v="120"/>
  </r>
  <r>
    <n v="9470"/>
    <x v="771"/>
    <n v="720"/>
    <s v="Wissenschaftl.Anlagen u.Geräte"/>
    <x v="0"/>
    <x v="0"/>
    <n v="663720"/>
    <s v="AfA:Wissenschaftl.Anl.u.Geräte"/>
    <n v="120"/>
  </r>
  <r>
    <n v="9470"/>
    <x v="771"/>
    <n v="810"/>
    <s v="Werkstätteneinrichtung"/>
    <x v="2"/>
    <x v="2"/>
    <n v="664810"/>
    <s v="AfA: Werkstätteneinrichtung"/>
    <n v="120"/>
  </r>
  <r>
    <n v="9480"/>
    <x v="772"/>
    <n v="700"/>
    <s v="Anl.u.Masch.d.E-vers.u.Betr-T"/>
    <x v="3"/>
    <x v="3"/>
    <n v="663700"/>
    <s v="AfA:Anl/Masch.d. E-ver/B-tech."/>
    <n v="144"/>
  </r>
  <r>
    <n v="9480"/>
    <x v="772"/>
    <n v="810"/>
    <s v="Werkstätteneinrichtung"/>
    <x v="2"/>
    <x v="2"/>
    <n v="664810"/>
    <s v="AfA: Werkstätteneinrichtung"/>
    <n v="144"/>
  </r>
  <r>
    <n v="9490"/>
    <x v="773"/>
    <n v="7302"/>
    <s v="Medientechnik"/>
    <x v="14"/>
    <x v="14"/>
    <n v="6637302"/>
    <s v="AfA: Medientechnik"/>
    <n v="96"/>
  </r>
  <r>
    <n v="9490"/>
    <x v="773"/>
    <n v="810"/>
    <s v="Werkstätteneinrichtung"/>
    <x v="2"/>
    <x v="2"/>
    <n v="664810"/>
    <s v="AfA: Werkstätteneinrichtung"/>
    <n v="96"/>
  </r>
  <r>
    <n v="9490"/>
    <x v="773"/>
    <n v="820"/>
    <s v="Wkz, W-ger.u.Mod.,Prüf-u.Meßmi"/>
    <x v="4"/>
    <x v="4"/>
    <n v="663790"/>
    <s v="AfA: GWG Anlagen und Maschinen"/>
    <n v="1"/>
  </r>
  <r>
    <n v="9490"/>
    <x v="773"/>
    <n v="850"/>
    <s v="Sonstige Betriebsausstattung"/>
    <x v="2"/>
    <x v="2"/>
    <n v="664850"/>
    <s v="AfA: Sonst.Betriebsausstattung"/>
    <n v="96"/>
  </r>
  <r>
    <n v="9490"/>
    <x v="773"/>
    <n v="720"/>
    <s v="Wissenschaftl.Anlagen u.Geräte"/>
    <x v="0"/>
    <x v="0"/>
    <n v="663720"/>
    <s v="AfA:Wissenschaftl.Anl.u.Geräte"/>
    <n v="120"/>
  </r>
  <r>
    <n v="9490"/>
    <x v="773"/>
    <n v="890"/>
    <s v="Geringw. Vermögensg.d. BGA"/>
    <x v="16"/>
    <x v="16"/>
    <n v="664890"/>
    <s v="AfA:GWG Vermögensgegenst.d.BGA"/>
    <n v="1"/>
  </r>
  <r>
    <n v="9490"/>
    <x v="773"/>
    <n v="89100"/>
    <s v="Sammelposten GWG BGA"/>
    <x v="7"/>
    <x v="7"/>
    <n v="664099"/>
    <s v="AfA Sammelposten BGA"/>
    <n v="60"/>
  </r>
  <r>
    <n v="9500"/>
    <x v="774"/>
    <n v="870"/>
    <s v="Büromöbel und sonstige GA"/>
    <x v="1"/>
    <x v="1"/>
    <n v="664870"/>
    <s v="AfA: Büromöbel und sonstige GA"/>
    <n v="180"/>
  </r>
  <r>
    <n v="9510"/>
    <x v="775"/>
    <n v="850"/>
    <s v="Sonstige Betriebsausstattung"/>
    <x v="1"/>
    <x v="1"/>
    <n v="664850"/>
    <s v="AfA: Sonst.Betriebsausstattung"/>
    <n v="120"/>
  </r>
  <r>
    <n v="9510"/>
    <x v="775"/>
    <n v="870"/>
    <s v="Büromöbel und sonstige GA"/>
    <x v="1"/>
    <x v="1"/>
    <n v="664870"/>
    <s v="AfA: Büromöbel und sonstige GA"/>
    <n v="120"/>
  </r>
  <r>
    <n v="9530"/>
    <x v="776"/>
    <n v="790"/>
    <s v="Geringwertige Anl.u. Maschinen"/>
    <x v="4"/>
    <x v="4"/>
    <n v="663790"/>
    <s v="AfA: GWG Anlagen und Maschinen"/>
    <n v="1"/>
  </r>
  <r>
    <n v="9530"/>
    <x v="776"/>
    <n v="870"/>
    <s v="Büromöbel und sonstige GA"/>
    <x v="1"/>
    <x v="1"/>
    <n v="664870"/>
    <s v="AfA: Büromöbel und sonstige GA"/>
    <n v="180"/>
  </r>
  <r>
    <n v="9530"/>
    <x v="776"/>
    <n v="79100"/>
    <s v="Sammelp. techn. Anl.u.Maschine"/>
    <x v="5"/>
    <x v="5"/>
    <n v="663009"/>
    <s v="AfA Sammelposten techn. Anlage"/>
    <n v="60"/>
  </r>
  <r>
    <n v="9530"/>
    <x v="776"/>
    <n v="850"/>
    <s v="Sonstige Betriebsausstattung"/>
    <x v="1"/>
    <x v="1"/>
    <n v="664850"/>
    <s v="AfA: Sonst.Betriebsausstattung"/>
    <n v="180"/>
  </r>
  <r>
    <n v="9540"/>
    <x v="777"/>
    <n v="870"/>
    <s v="Büromöbel und sonstige GA"/>
    <x v="1"/>
    <x v="1"/>
    <n v="664870"/>
    <s v="AfA: Büromöbel und sonstige GA"/>
    <n v="96"/>
  </r>
  <r>
    <n v="9550"/>
    <x v="778"/>
    <n v="850"/>
    <s v="Sonstige Betriebsausstattung"/>
    <x v="1"/>
    <x v="1"/>
    <n v="664850"/>
    <s v="AfA: Sonst.Betriebsausstattung"/>
    <n v="120"/>
  </r>
  <r>
    <n v="9550"/>
    <x v="778"/>
    <n v="870"/>
    <s v="Büromöbel und sonstige GA"/>
    <x v="1"/>
    <x v="1"/>
    <n v="664870"/>
    <s v="AfA: Büromöbel und sonstige GA"/>
    <n v="120"/>
  </r>
  <r>
    <n v="9560"/>
    <x v="779"/>
    <n v="870"/>
    <s v="Büromöbel und sonstige GA"/>
    <x v="1"/>
    <x v="1"/>
    <n v="664870"/>
    <s v="AfA: Büromöbel und sonstige GA"/>
    <n v="84"/>
  </r>
  <r>
    <n v="9570"/>
    <x v="780"/>
    <n v="870"/>
    <s v="Büromöbel und sonstige GA"/>
    <x v="1"/>
    <x v="1"/>
    <n v="664870"/>
    <s v="AfA: Büromöbel und sonstige GA"/>
    <n v="96"/>
  </r>
  <r>
    <n v="9580"/>
    <x v="781"/>
    <n v="870"/>
    <s v="Büromöbel und sonstige GA"/>
    <x v="1"/>
    <x v="1"/>
    <n v="664870"/>
    <s v="AfA: Büromöbel und sonstige GA"/>
    <n v="96"/>
  </r>
  <r>
    <n v="9590"/>
    <x v="782"/>
    <n v="850"/>
    <s v="Sonstige Betriebsausstattung"/>
    <x v="1"/>
    <x v="1"/>
    <n v="664850"/>
    <s v="AfA: Sonst.Betriebsausstattung"/>
    <n v="120"/>
  </r>
  <r>
    <n v="9590"/>
    <x v="782"/>
    <n v="870"/>
    <s v="Büromöbel und sonstige GA"/>
    <x v="1"/>
    <x v="1"/>
    <n v="664870"/>
    <s v="AfA: Büromöbel und sonstige GA"/>
    <n v="96"/>
  </r>
  <r>
    <n v="9600"/>
    <x v="783"/>
    <n v="870"/>
    <s v="Büromöbel und sonstige GA"/>
    <x v="1"/>
    <x v="1"/>
    <n v="664870"/>
    <s v="AfA: Büromöbel und sonstige GA"/>
    <n v="120"/>
  </r>
  <r>
    <n v="9610"/>
    <x v="784"/>
    <n v="870"/>
    <s v="Büromöbel und sonstige GA"/>
    <x v="1"/>
    <x v="1"/>
    <n v="664870"/>
    <s v="AfA: Büromöbel und sonstige GA"/>
    <n v="96"/>
  </r>
  <r>
    <n v="9620"/>
    <x v="785"/>
    <n v="870"/>
    <s v="Büromöbel und sonstige GA"/>
    <x v="1"/>
    <x v="1"/>
    <n v="664870"/>
    <s v="AfA: Büromöbel und sonstige GA"/>
    <n v="120"/>
  </r>
  <r>
    <n v="9630"/>
    <x v="786"/>
    <n v="870"/>
    <s v="Büromöbel und sonstige GA"/>
    <x v="1"/>
    <x v="1"/>
    <n v="664870"/>
    <s v="AfA: Büromöbel und sonstige GA"/>
    <n v="120"/>
  </r>
  <r>
    <n v="9640"/>
    <x v="787"/>
    <n v="870"/>
    <s v="Büromöbel und sonstige GA"/>
    <x v="30"/>
    <x v="30"/>
    <n v="664870"/>
    <s v="AfA: Büromöbel und sonstige GA"/>
    <n v="48"/>
  </r>
  <r>
    <n v="9650"/>
    <x v="788"/>
    <n v="740"/>
    <s v="Anl.u.Ger.f.Arbeitss.Umweltsch"/>
    <x v="1"/>
    <x v="1"/>
    <n v="663740"/>
    <s v="AfA:Anl/Ger.f.A-sich/U-schutz"/>
    <n v="144"/>
  </r>
  <r>
    <n v="9650"/>
    <x v="788"/>
    <n v="790"/>
    <s v="Geringwertige Anl.u. Maschinen"/>
    <x v="4"/>
    <x v="4"/>
    <n v="663790"/>
    <s v="AfA: GWG Anlagen und Maschinen"/>
    <n v="1"/>
  </r>
  <r>
    <n v="9650"/>
    <x v="788"/>
    <n v="870"/>
    <s v="Büromöbel und sonstige GA"/>
    <x v="1"/>
    <x v="1"/>
    <n v="664870"/>
    <s v="AfA: Büromöbel und sonstige GA"/>
    <n v="96"/>
  </r>
  <r>
    <n v="9650"/>
    <x v="788"/>
    <n v="79100"/>
    <s v="Sammelp. techn. Anl.u.Maschine"/>
    <x v="5"/>
    <x v="5"/>
    <n v="663009"/>
    <s v="AfA Sammelposten techn. Anlage"/>
    <n v="60"/>
  </r>
  <r>
    <n v="9670"/>
    <x v="789"/>
    <n v="790"/>
    <s v="Geringwertige Anl.u. Maschinen"/>
    <x v="4"/>
    <x v="4"/>
    <n v="663790"/>
    <s v="AfA: GWG Anlagen und Maschinen"/>
    <n v="1"/>
  </r>
  <r>
    <n v="9670"/>
    <x v="789"/>
    <n v="79100"/>
    <s v="Sammelp. techn. Anl.u.Maschine"/>
    <x v="5"/>
    <x v="5"/>
    <n v="663009"/>
    <s v="AfA Sammelposten techn. Anlage"/>
    <n v="60"/>
  </r>
  <r>
    <n v="9670"/>
    <x v="789"/>
    <n v="870"/>
    <s v="Büromöbel und sonstige GA"/>
    <x v="1"/>
    <x v="1"/>
    <n v="664870"/>
    <s v="AfA: Büromöbel und sonstige GA"/>
    <n v="72"/>
  </r>
  <r>
    <n v="9670"/>
    <x v="789"/>
    <n v="850"/>
    <s v="Sonstige Betriebsausstattung"/>
    <x v="1"/>
    <x v="1"/>
    <n v="664850"/>
    <s v="AfA: Sonst.Betriebsausstattung"/>
    <n v="120"/>
  </r>
  <r>
    <n v="9680"/>
    <x v="790"/>
    <n v="870"/>
    <s v="Büromöbel und sonstige GA"/>
    <x v="1"/>
    <x v="1"/>
    <n v="664870"/>
    <s v="AfA: Büromöbel und sonstige GA"/>
    <n v="96"/>
  </r>
  <r>
    <n v="9680"/>
    <x v="790"/>
    <n v="890"/>
    <s v="Geringw. Vermögensg.d. BGA"/>
    <x v="16"/>
    <x v="16"/>
    <n v="664890"/>
    <s v="AfA:GWG Vermögensgegenst.d.BGA"/>
    <n v="1"/>
  </r>
  <r>
    <n v="9680"/>
    <x v="790"/>
    <n v="850"/>
    <s v="Sonstige Betriebsausstattung"/>
    <x v="1"/>
    <x v="1"/>
    <n v="664850"/>
    <s v="AfA: Sonst.Betriebsausstattung"/>
    <n v="120"/>
  </r>
  <r>
    <n v="9680"/>
    <x v="790"/>
    <n v="89100"/>
    <s v="Sammelposten GWG BGA"/>
    <x v="7"/>
    <x v="7"/>
    <n v="664099"/>
    <s v="AfA Sammelposten BGA"/>
    <n v="60"/>
  </r>
  <r>
    <n v="9690"/>
    <x v="791"/>
    <n v="870"/>
    <s v="Büromöbel und sonstige GA"/>
    <x v="1"/>
    <x v="1"/>
    <n v="664870"/>
    <s v="AfA: Büromöbel und sonstige GA"/>
    <n v="72"/>
  </r>
  <r>
    <n v="9700"/>
    <x v="792"/>
    <n v="720"/>
    <s v="Wissenschaftl.Anlagen u.Geräte"/>
    <x v="0"/>
    <x v="0"/>
    <n v="663720"/>
    <s v="AfA:Wissenschaftl.Anl.u.Geräte"/>
    <n v="144"/>
  </r>
  <r>
    <n v="9700"/>
    <x v="792"/>
    <n v="870"/>
    <s v="Büromöbel und sonstige GA"/>
    <x v="1"/>
    <x v="1"/>
    <n v="664870"/>
    <s v="AfA: Büromöbel und sonstige GA"/>
    <n v="144"/>
  </r>
  <r>
    <n v="9710"/>
    <x v="793"/>
    <n v="720"/>
    <s v="Wissenschaftl.Anlagen u.Geräte"/>
    <x v="0"/>
    <x v="0"/>
    <n v="663720"/>
    <s v="AfA:Wissenschaftl.Anl.u.Geräte"/>
    <n v="144"/>
  </r>
  <r>
    <n v="9710"/>
    <x v="793"/>
    <n v="870"/>
    <s v="Büromöbel und sonstige GA"/>
    <x v="1"/>
    <x v="1"/>
    <n v="664870"/>
    <s v="AfA: Büromöbel und sonstige GA"/>
    <n v="144"/>
  </r>
  <r>
    <n v="9720"/>
    <x v="794"/>
    <n v="7303"/>
    <s v="Tontechnik"/>
    <x v="0"/>
    <x v="0"/>
    <n v="6637303"/>
    <s v="AfA: Tontechnik"/>
    <n v="96"/>
  </r>
  <r>
    <n v="9720"/>
    <x v="794"/>
    <n v="7281"/>
    <s v="Flügel, Klavier, Diskflügel"/>
    <x v="14"/>
    <x v="14"/>
    <n v="6637281"/>
    <s v="Afa:Flügel, Klavier"/>
    <n v="360"/>
  </r>
  <r>
    <n v="9720"/>
    <x v="794"/>
    <n v="870"/>
    <s v="Büromöbel und sonstige GA"/>
    <x v="1"/>
    <x v="1"/>
    <n v="664870"/>
    <s v="AfA: Büromöbel und sonstige GA"/>
    <n v="144"/>
  </r>
  <r>
    <m/>
    <x v="795"/>
    <n v="7287"/>
    <s v="Streichinstrumente"/>
    <x v="0"/>
    <x v="0"/>
    <m/>
    <m/>
    <n v="600"/>
  </r>
  <r>
    <m/>
    <x v="795"/>
    <n v="7282"/>
    <s v="Orgel"/>
    <x v="0"/>
    <x v="0"/>
    <n v="6637282"/>
    <s v="Afa:Orgel"/>
    <n v="360"/>
  </r>
  <r>
    <m/>
    <x v="795"/>
    <n v="7281"/>
    <s v="Flügel, Klavier, Diskflügel"/>
    <x v="0"/>
    <x v="0"/>
    <n v="6637281"/>
    <s v="Afa:Flügel, Klavier"/>
    <n v="240"/>
  </r>
  <r>
    <m/>
    <x v="795"/>
    <n v="7287"/>
    <s v="Streichinstrumente"/>
    <x v="0"/>
    <x v="0"/>
    <m/>
    <m/>
    <n v="180"/>
  </r>
  <r>
    <m/>
    <x v="795"/>
    <n v="7283"/>
    <s v="Cembalo/sonst.hist.Tasteninst."/>
    <x v="0"/>
    <x v="0"/>
    <m/>
    <m/>
    <n v="180"/>
  </r>
  <r>
    <m/>
    <x v="795"/>
    <n v="7288"/>
    <s v="Zupfinstrumente"/>
    <x v="0"/>
    <x v="0"/>
    <n v="6637288"/>
    <s v="AfA:Zupfinstrumente"/>
    <n v="180"/>
  </r>
  <r>
    <m/>
    <x v="795"/>
    <n v="7284"/>
    <s v="Holzblasinstrumente"/>
    <x v="0"/>
    <x v="0"/>
    <m/>
    <m/>
    <n v="180"/>
  </r>
  <r>
    <m/>
    <x v="795"/>
    <n v="7281"/>
    <s v="Flügel, Klavier, Diskflügel"/>
    <x v="0"/>
    <x v="0"/>
    <n v="6637281"/>
    <s v="Afa:Flügel, Klavier"/>
    <n v="180"/>
  </r>
  <r>
    <m/>
    <x v="795"/>
    <n v="7281"/>
    <s v="Flügel, Klavier, Diskflügel"/>
    <x v="0"/>
    <x v="0"/>
    <n v="6637281"/>
    <s v="Afa:Flügel, Klavier"/>
    <n v="120"/>
  </r>
  <r>
    <m/>
    <x v="795"/>
    <n v="7288"/>
    <s v="Zupfinstrumente"/>
    <x v="0"/>
    <x v="0"/>
    <n v="6637288"/>
    <s v="AfA:Zupfinstrumente"/>
    <n v="120"/>
  </r>
  <r>
    <m/>
    <x v="795"/>
    <n v="7285"/>
    <s v="Blechblasinstrumente"/>
    <x v="0"/>
    <x v="0"/>
    <m/>
    <m/>
    <n v="120"/>
  </r>
  <r>
    <m/>
    <x v="795"/>
    <n v="7286"/>
    <s v="Schlagzeug"/>
    <x v="0"/>
    <x v="0"/>
    <m/>
    <m/>
    <n v="120"/>
  </r>
  <r>
    <m/>
    <x v="795"/>
    <n v="7286"/>
    <s v="Schlagzeug"/>
    <x v="0"/>
    <x v="0"/>
    <m/>
    <m/>
    <n v="60"/>
  </r>
  <r>
    <m/>
    <x v="795"/>
    <n v="7289"/>
    <s v="Elektronische Instrumente"/>
    <x v="0"/>
    <x v="0"/>
    <n v="6637289"/>
    <s v="AfA:Elektronische Instrumente"/>
    <n v="60"/>
  </r>
  <r>
    <n v="9730"/>
    <x v="796"/>
    <n v="7302"/>
    <s v="Medientechnik"/>
    <x v="14"/>
    <x v="14"/>
    <n v="6637302"/>
    <s v="AfA: Medientechnik"/>
    <n v="96"/>
  </r>
  <r>
    <n v="9730"/>
    <x v="796"/>
    <n v="720"/>
    <s v="Wissenschaftl.Anlagen u.Geräte"/>
    <x v="0"/>
    <x v="0"/>
    <n v="663720"/>
    <s v="AfA:Wissenschaftl.Anl.u.Geräte"/>
    <n v="144"/>
  </r>
  <r>
    <n v="9730"/>
    <x v="796"/>
    <n v="790"/>
    <s v="Geringwertige Anl.u. Maschinen"/>
    <x v="4"/>
    <x v="4"/>
    <n v="663790"/>
    <s v="AfA: GWG Anlagen und Maschinen"/>
    <n v="1"/>
  </r>
  <r>
    <n v="9730"/>
    <x v="796"/>
    <n v="870"/>
    <s v="Büromöbel und sonstige GA"/>
    <x v="1"/>
    <x v="1"/>
    <n v="664870"/>
    <s v="AfA: Büromöbel und sonstige GA"/>
    <n v="144"/>
  </r>
  <r>
    <n v="9730"/>
    <x v="796"/>
    <n v="79100"/>
    <s v="Sammelp. techn. Anl.u.Maschine"/>
    <x v="5"/>
    <x v="5"/>
    <n v="663009"/>
    <s v="AfA Sammelposten techn. Anlage"/>
    <n v="60"/>
  </r>
  <r>
    <n v="9730"/>
    <x v="796"/>
    <n v="850"/>
    <s v="Sonstige Betriebsausstattung"/>
    <x v="1"/>
    <x v="1"/>
    <n v="664850"/>
    <s v="AfA: Sonst.Betriebsausstattung"/>
    <n v="180"/>
  </r>
  <r>
    <n v="9730"/>
    <x v="796"/>
    <n v="860"/>
    <s v="Büroma.,Org.mittel u.Komm.anl."/>
    <x v="9"/>
    <x v="9"/>
    <n v="664860"/>
    <s v="AfA:Büroma/Org.mittel/Komm.anl"/>
    <n v="108"/>
  </r>
  <r>
    <n v="9740"/>
    <x v="797"/>
    <n v="720"/>
    <s v="Wissenschaftl.Anlagen u.Geräte"/>
    <x v="0"/>
    <x v="0"/>
    <n v="663720"/>
    <s v="AfA:Wissenschaftl.Anl.u.Geräte"/>
    <n v="72"/>
  </r>
  <r>
    <n v="9740"/>
    <x v="797"/>
    <n v="870"/>
    <s v="Büromöbel und sonstige GA"/>
    <x v="1"/>
    <x v="1"/>
    <n v="664870"/>
    <s v="AfA: Büromöbel und sonstige GA"/>
    <n v="72"/>
  </r>
  <r>
    <n v="9750"/>
    <x v="798"/>
    <n v="850"/>
    <s v="Sonstige Betriebsausstattung"/>
    <x v="0"/>
    <x v="0"/>
    <n v="664850"/>
    <s v="AfA: Sonst.Betriebsausstattung"/>
    <n v="72"/>
  </r>
  <r>
    <n v="9750"/>
    <x v="798"/>
    <n v="720"/>
    <s v="Wissenschaftl.Anlagen u.Geräte"/>
    <x v="0"/>
    <x v="0"/>
    <n v="663720"/>
    <s v="AfA:Wissenschaftl.Anl.u.Geräte"/>
    <n v="72"/>
  </r>
  <r>
    <n v="9750"/>
    <x v="798"/>
    <n v="870"/>
    <s v="Büromöbel und sonstige GA"/>
    <x v="1"/>
    <x v="1"/>
    <n v="664870"/>
    <s v="AfA: Büromöbel und sonstige GA"/>
    <n v="72"/>
  </r>
  <r>
    <n v="9760"/>
    <x v="799"/>
    <n v="720"/>
    <s v="Wissenschaftl.Anlagen u.Geräte"/>
    <x v="0"/>
    <x v="0"/>
    <n v="663720"/>
    <s v="AfA:Wissenschaftl.Anl.u.Geräte"/>
    <n v="96"/>
  </r>
  <r>
    <n v="9760"/>
    <x v="799"/>
    <n v="870"/>
    <s v="Büromöbel und sonstige GA"/>
    <x v="1"/>
    <x v="1"/>
    <n v="664870"/>
    <s v="AfA: Büromöbel und sonstige GA"/>
    <n v="96"/>
  </r>
  <r>
    <n v="9780"/>
    <x v="800"/>
    <n v="870"/>
    <s v="Büromöbel und sonstige GA"/>
    <x v="2"/>
    <x v="2"/>
    <n v="664870"/>
    <s v="AfA: Büromöbel und sonstige GA"/>
    <n v="180"/>
  </r>
  <r>
    <n v="9791"/>
    <x v="801"/>
    <n v="881"/>
    <s v="Literatur u. Medien ND 4J"/>
    <x v="27"/>
    <x v="27"/>
    <n v="664881"/>
    <s v="AfA:Literatur/Medien ND 4J"/>
    <n v="60"/>
  </r>
  <r>
    <n v="9792"/>
    <x v="802"/>
    <n v="8821"/>
    <s v="Bücher ND 10J"/>
    <x v="27"/>
    <x v="27"/>
    <n v="6648821"/>
    <s v="AfA: Bücher"/>
    <n v="120"/>
  </r>
  <r>
    <n v="9792"/>
    <x v="802"/>
    <n v="8822"/>
    <s v="Zeitschriften/Zeitungen ND 10J"/>
    <x v="27"/>
    <x v="27"/>
    <n v="6648822"/>
    <s v="AfA: Zeitschriften/Zeitungen"/>
    <n v="120"/>
  </r>
  <r>
    <n v="9792"/>
    <x v="802"/>
    <n v="8823"/>
    <s v="AV-Medien ND 10J"/>
    <x v="27"/>
    <x v="27"/>
    <n v="6648823"/>
    <s v="AfA: AV-Medien"/>
    <n v="120"/>
  </r>
  <r>
    <n v="9792"/>
    <x v="802"/>
    <n v="88231"/>
    <s v="AV-Medien ND 10J digital"/>
    <x v="27"/>
    <x v="27"/>
    <n v="66488231"/>
    <s v="AfA: AV-Medien digital"/>
    <n v="120"/>
  </r>
  <r>
    <n v="9792"/>
    <x v="802"/>
    <n v="8824"/>
    <s v="Normen ND 10J"/>
    <x v="27"/>
    <x v="27"/>
    <n v="6648824"/>
    <s v="AfA: Normen"/>
    <n v="120"/>
  </r>
  <r>
    <n v="9792"/>
    <x v="802"/>
    <n v="8825"/>
    <s v="Patentschriften ND 10J"/>
    <x v="27"/>
    <x v="27"/>
    <n v="6648825"/>
    <s v="AfA: Patentschriften"/>
    <n v="120"/>
  </r>
  <r>
    <n v="9792"/>
    <x v="802"/>
    <n v="8826"/>
    <s v="Elektrische Medien (ohne AV) N"/>
    <x v="27"/>
    <x v="27"/>
    <n v="6648826"/>
    <s v="AfA: Elektr. Medien (ohne AV)"/>
    <n v="120"/>
  </r>
  <r>
    <n v="9792"/>
    <x v="802"/>
    <n v="882"/>
    <s v="Literatur u. Medien ND 10J"/>
    <x v="27"/>
    <x v="27"/>
    <n v="664882"/>
    <s v="AfA:Literatur/Medien ND 10J"/>
    <n v="120"/>
  </r>
  <r>
    <n v="9792"/>
    <x v="802"/>
    <n v="8827"/>
    <s v="Loseblattsammlung/Ergänz."/>
    <x v="27"/>
    <x v="27"/>
    <n v="6648827"/>
    <s v="AfA: Loseblattsammlung/Erg."/>
    <n v="120"/>
  </r>
  <r>
    <n v="9793"/>
    <x v="803"/>
    <n v="883"/>
    <s v="Literatur u. Medien ND 0J"/>
    <x v="27"/>
    <x v="27"/>
    <n v="664883"/>
    <s v="AfA:Literatur/Medien ND 0J"/>
    <n v="0"/>
  </r>
  <r>
    <n v="9800"/>
    <x v="804"/>
    <n v="700"/>
    <s v="Anl.u.Masch.d.E-vers.u.Betr-T"/>
    <x v="3"/>
    <x v="3"/>
    <n v="663700"/>
    <s v="AfA:Anl/Masch.d. E-ver/B-tech."/>
    <n v="228"/>
  </r>
  <r>
    <n v="9800"/>
    <x v="804"/>
    <n v="720"/>
    <s v="Wissenschaftl.Anlagen u.Geräte"/>
    <x v="0"/>
    <x v="0"/>
    <n v="663720"/>
    <s v="AfA:Wissenschaftl.Anl.u.Geräte"/>
    <n v="240"/>
  </r>
  <r>
    <n v="9800"/>
    <x v="804"/>
    <n v="850"/>
    <s v="Sonstige Betriebsausstattung"/>
    <x v="1"/>
    <x v="1"/>
    <n v="664850"/>
    <s v="AfA: Sonst.Betriebsausstattung"/>
    <n v="180"/>
  </r>
  <r>
    <n v="9810"/>
    <x v="805"/>
    <n v="700"/>
    <s v="Anl.u.Masch.d.E-vers.u.Betr-T"/>
    <x v="3"/>
    <x v="3"/>
    <n v="663700"/>
    <s v="AfA:Anl/Masch.d. E-ver/B-tech."/>
    <n v="120"/>
  </r>
  <r>
    <n v="9820"/>
    <x v="806"/>
    <n v="700"/>
    <s v="Anl.u.Masch.d.E-vers.u.Betr-T"/>
    <x v="3"/>
    <x v="3"/>
    <n v="663700"/>
    <s v="AfA:Anl/Masch.d. E-ver/B-tech."/>
    <n v="144"/>
  </r>
  <r>
    <n v="9830"/>
    <x v="807"/>
    <n v="700"/>
    <s v="Anl.u.Masch.d.E-vers.u.Betr-T"/>
    <x v="3"/>
    <x v="3"/>
    <n v="663700"/>
    <s v="AfA:Anl/Masch.d. E-ver/B-tech."/>
    <n v="240"/>
  </r>
  <r>
    <n v="9830"/>
    <x v="807"/>
    <n v="720"/>
    <s v="Wissenschaftl.Anlagen u.Geräte"/>
    <x v="0"/>
    <x v="0"/>
    <n v="663720"/>
    <s v="AfA:Wissenschaftl.Anl.u.Geräte"/>
    <n v="240"/>
  </r>
  <r>
    <n v="9830"/>
    <x v="807"/>
    <n v="850"/>
    <s v="Sonstige Betriebsausstattung"/>
    <x v="1"/>
    <x v="1"/>
    <n v="664850"/>
    <s v="AfA: Sonst.Betriebsausstattung"/>
    <n v="180"/>
  </r>
  <r>
    <n v="9840"/>
    <x v="808"/>
    <n v="700"/>
    <s v="Anl.u.Masch.d.E-vers.u.Betr-T"/>
    <x v="3"/>
    <x v="3"/>
    <n v="663700"/>
    <s v="AfA:Anl/Masch.d. E-ver/B-tech."/>
    <n v="144"/>
  </r>
  <r>
    <n v="9850"/>
    <x v="809"/>
    <n v="700"/>
    <s v="Anl.u.Masch.d.E-vers.u.Betr-T"/>
    <x v="3"/>
    <x v="3"/>
    <n v="663700"/>
    <s v="AfA:Anl/Masch.d. E-ver/B-tech."/>
    <n v="144"/>
  </r>
  <r>
    <n v="9860"/>
    <x v="810"/>
    <n v="700"/>
    <s v="Anl.u.Masch.d.E-vers.u.Betr-T"/>
    <x v="13"/>
    <x v="13"/>
    <n v="663700"/>
    <s v="AfA:Anl/Masch.d. E-ver/B-tech."/>
    <n v="144"/>
  </r>
  <r>
    <n v="9870"/>
    <x v="811"/>
    <n v="700"/>
    <s v="Anl.u.Masch.d.E-vers.u.Betr-T"/>
    <x v="13"/>
    <x v="13"/>
    <n v="663700"/>
    <s v="AfA:Anl/Masch.d. E-ver/B-tech."/>
    <n v="144"/>
  </r>
  <r>
    <n v="9880"/>
    <x v="812"/>
    <n v="700"/>
    <s v="Anl.u.Masch.d.E-vers.u.Betr-T"/>
    <x v="13"/>
    <x v="13"/>
    <n v="663700"/>
    <s v="AfA:Anl/Masch.d. E-ver/B-tech."/>
    <n v="180"/>
  </r>
  <r>
    <n v="9880"/>
    <x v="812"/>
    <n v="850"/>
    <s v="Sonstige Betriebsausstattung"/>
    <x v="0"/>
    <x v="0"/>
    <n v="664850"/>
    <s v="AfA: Sonst.Betriebsausstattung"/>
    <n v="72"/>
  </r>
  <r>
    <n v="9890"/>
    <x v="813"/>
    <n v="700"/>
    <s v="Anl.u.Masch.d.E-vers.u.Betr-T"/>
    <x v="13"/>
    <x v="13"/>
    <n v="663700"/>
    <s v="AfA:Anl/Masch.d. E-ver/B-tech."/>
    <n v="144"/>
  </r>
  <r>
    <n v="9900"/>
    <x v="814"/>
    <n v="740"/>
    <s v="Anl.u.Ger.f.Arbeitss.Umweltsch"/>
    <x v="1"/>
    <x v="1"/>
    <n v="663740"/>
    <s v="AfA:Anl/Ger.f.A-sich/U-schutz"/>
    <n v="144"/>
  </r>
  <r>
    <n v="9900"/>
    <x v="814"/>
    <n v="870"/>
    <s v="Büromöbel und sonstige GA"/>
    <x v="1"/>
    <x v="1"/>
    <n v="664870"/>
    <s v="AfA: Büromöbel und sonstige GA"/>
    <n v="96"/>
  </r>
  <r>
    <n v="9910"/>
    <x v="815"/>
    <n v="870"/>
    <s v="Büromöbel und sonstige GA"/>
    <x v="1"/>
    <x v="1"/>
    <n v="664870"/>
    <s v="AfA: Büromöbel und sonstige GA"/>
    <n v="144"/>
  </r>
  <r>
    <n v="9920"/>
    <x v="816"/>
    <n v="79100"/>
    <s v="Sammelp. techn. Anl.u.Maschine"/>
    <x v="5"/>
    <x v="5"/>
    <n v="663009"/>
    <s v="AfA Sammelposten techn. Anlage"/>
    <n v="60"/>
  </r>
  <r>
    <n v="9920"/>
    <x v="816"/>
    <n v="790"/>
    <s v="Geringwertige Anl.u. Maschinen"/>
    <x v="4"/>
    <x v="4"/>
    <n v="663790"/>
    <s v="AfA: GWG Anlagen und Maschinen"/>
    <n v="1"/>
  </r>
  <r>
    <n v="9920"/>
    <x v="816"/>
    <n v="820"/>
    <s v="Wkz, W-ger.u.Mod.,Prüf-u.Meßmi"/>
    <x v="4"/>
    <x v="4"/>
    <n v="663790"/>
    <s v="AfA: GWG Anlagen und Maschinen"/>
    <n v="1"/>
  </r>
  <r>
    <n v="9920"/>
    <x v="816"/>
    <n v="870"/>
    <s v="Büromöbel und sonstige GA"/>
    <x v="1"/>
    <x v="1"/>
    <n v="664870"/>
    <s v="AfA: Büromöbel und sonstige GA"/>
    <n v="120"/>
  </r>
  <r>
    <n v="9930"/>
    <x v="817"/>
    <n v="850"/>
    <s v="Sonstige Betriebsausstattung"/>
    <x v="1"/>
    <x v="1"/>
    <n v="664850"/>
    <s v="AfA: Sonst.Betriebsausstattung"/>
    <n v="180"/>
  </r>
  <r>
    <n v="9930"/>
    <x v="817"/>
    <n v="870"/>
    <s v="Büromöbel und sonstige GA"/>
    <x v="1"/>
    <x v="1"/>
    <n v="664870"/>
    <s v="AfA: Büromöbel und sonstige GA"/>
    <n v="120"/>
  </r>
  <r>
    <n v="9940"/>
    <x v="818"/>
    <n v="870"/>
    <s v="Büromöbel und sonstige GA"/>
    <x v="1"/>
    <x v="1"/>
    <n v="664870"/>
    <s v="AfA: Büromöbel und sonstige GA"/>
    <n v="300"/>
  </r>
  <r>
    <n v="9950"/>
    <x v="819"/>
    <n v="870"/>
    <s v="Büromöbel und sonstige GA"/>
    <x v="1"/>
    <x v="1"/>
    <n v="664870"/>
    <s v="AfA: Büromöbel und sonstige GA"/>
    <n v="168"/>
  </r>
  <r>
    <n v="9960"/>
    <x v="820"/>
    <n v="870"/>
    <s v="Büromöbel und sonstige GA"/>
    <x v="1"/>
    <x v="1"/>
    <n v="664870"/>
    <s v="AfA: Büromöbel und sonstige GA"/>
    <n v="156"/>
  </r>
  <r>
    <n v="9970"/>
    <x v="821"/>
    <n v="850"/>
    <s v="Sonstige Betriebsausstattung"/>
    <x v="1"/>
    <x v="1"/>
    <n v="664850"/>
    <s v="AfA: Sonst.Betriebsausstattung"/>
    <n v="180"/>
  </r>
  <r>
    <n v="9970"/>
    <x v="821"/>
    <n v="870"/>
    <s v="Büromöbel und sonstige GA"/>
    <x v="1"/>
    <x v="1"/>
    <n v="664870"/>
    <s v="AfA: Büromöbel und sonstige GA"/>
    <n v="120"/>
  </r>
  <r>
    <n v="9980"/>
    <x v="822"/>
    <n v="870"/>
    <s v="Büromöbel und sonstige GA"/>
    <x v="31"/>
    <x v="31"/>
    <n v="664870"/>
    <s v="AfA: Büromöbel und sonstige GA"/>
    <n v="240"/>
  </r>
  <r>
    <m/>
    <x v="795"/>
    <n v="671"/>
    <s v="PB (Bürom.Dienstr.BuG)"/>
    <x v="25"/>
    <x v="25"/>
    <n v="66671"/>
    <s v="P. Wert. (Bürom.Dienstr.BuG)"/>
    <n v="0"/>
  </r>
  <r>
    <m/>
    <x v="795"/>
    <n v="67"/>
    <s v="Pauschale Bewertungen"/>
    <x v="32"/>
    <x v="32"/>
    <n v="66670"/>
    <s v="P. Wert.(IuK-Ger./-Ausstatt.)"/>
    <n v="0"/>
  </r>
  <r>
    <n v="999913"/>
    <x v="823"/>
    <n v="671"/>
    <s v="PB (Bürom.Dienstr.BuG)"/>
    <x v="33"/>
    <x v="33"/>
    <n v="66671"/>
    <s v="P. Wert. (Bürom.Dienstr.BuG)"/>
    <n v="120"/>
  </r>
  <r>
    <n v="999913"/>
    <x v="823"/>
    <n v="720"/>
    <s v="Wissenschaftl.Anlagen u.Geräte"/>
    <x v="33"/>
    <x v="33"/>
    <n v="663720"/>
    <s v="AfA:Wissenschaftl.Anl.u.Geräte"/>
    <n v="12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PivotTable1" cacheId="0" applyNumberFormats="0" applyBorderFormats="0" applyFontFormats="0" applyPatternFormats="0" applyAlignmentFormats="0" applyWidthHeightFormats="1" dataCaption="Werte" updatedVersion="4" minRefreshableVersion="3" useAutoFormatting="1" itemPrintTitles="1" createdVersion="4" indent="0" outline="1" outlineData="1" multipleFieldFilters="0">
  <location ref="A3:C714" firstHeaderRow="1" firstDataRow="2" firstDataCol="1" rowPageCount="1" colPageCount="1"/>
  <pivotFields count="9">
    <pivotField showAll="0"/>
    <pivotField axis="axisRow" showAll="0">
      <items count="825">
        <item x="203"/>
        <item x="453"/>
        <item x="770"/>
        <item x="88"/>
        <item x="5"/>
        <item x="411"/>
        <item x="526"/>
        <item x="588"/>
        <item x="596"/>
        <item x="123"/>
        <item x="723"/>
        <item x="618"/>
        <item x="285"/>
        <item x="217"/>
        <item x="30"/>
        <item x="29"/>
        <item x="547"/>
        <item x="389"/>
        <item x="637"/>
        <item x="787"/>
        <item x="589"/>
        <item x="591"/>
        <item x="646"/>
        <item x="67"/>
        <item x="270"/>
        <item x="74"/>
        <item x="148"/>
        <item x="560"/>
        <item x="292"/>
        <item x="814"/>
        <item x="736"/>
        <item x="362"/>
        <item x="156"/>
        <item x="726"/>
        <item x="682"/>
        <item x="315"/>
        <item x="314"/>
        <item x="615"/>
        <item x="735"/>
        <item x="43"/>
        <item x="491"/>
        <item x="579"/>
        <item x="195"/>
        <item x="645"/>
        <item x="693"/>
        <item x="28"/>
        <item x="768"/>
        <item x="607"/>
        <item x="290"/>
        <item x="725"/>
        <item x="630"/>
        <item x="740"/>
        <item x="744"/>
        <item x="558"/>
        <item x="279"/>
        <item x="24"/>
        <item x="485"/>
        <item x="276"/>
        <item x="264"/>
        <item x="265"/>
        <item x="277"/>
        <item x="330"/>
        <item x="386"/>
        <item x="36"/>
        <item x="387"/>
        <item x="169"/>
        <item x="677"/>
        <item x="313"/>
        <item x="802"/>
        <item x="749"/>
        <item x="778"/>
        <item x="785"/>
        <item x="621"/>
        <item x="87"/>
        <item x="183"/>
        <item x="631"/>
        <item x="287"/>
        <item x="680"/>
        <item x="251"/>
        <item x="245"/>
        <item x="633"/>
        <item x="600"/>
        <item x="598"/>
        <item x="582"/>
        <item x="584"/>
        <item x="708"/>
        <item x="31"/>
        <item x="793"/>
        <item x="424"/>
        <item x="319"/>
        <item x="102"/>
        <item x="23"/>
        <item x="448"/>
        <item x="129"/>
        <item x="528"/>
        <item x="595"/>
        <item x="750"/>
        <item x="80"/>
        <item x="504"/>
        <item x="79"/>
        <item x="135"/>
        <item x="281"/>
        <item x="278"/>
        <item x="643"/>
        <item x="167"/>
        <item x="719"/>
        <item x="658"/>
        <item x="351"/>
        <item x="659"/>
        <item x="192"/>
        <item x="108"/>
        <item x="160"/>
        <item x="255"/>
        <item x="104"/>
        <item x="790"/>
        <item x="734"/>
        <item x="364"/>
        <item x="575"/>
        <item x="572"/>
        <item x="307"/>
        <item x="114"/>
        <item x="306"/>
        <item x="112"/>
        <item x="224"/>
        <item x="305"/>
        <item x="419"/>
        <item x="417"/>
        <item x="412"/>
        <item x="418"/>
        <item x="566"/>
        <item x="144"/>
        <item x="508"/>
        <item x="476"/>
        <item x="64"/>
        <item x="532"/>
        <item x="714"/>
        <item x="706"/>
        <item x="113"/>
        <item x="308"/>
        <item x="490"/>
        <item x="149"/>
        <item x="347"/>
        <item x="55"/>
        <item x="252"/>
        <item x="33"/>
        <item x="268"/>
        <item x="797"/>
        <item x="103"/>
        <item x="821"/>
        <item x="427"/>
        <item x="466"/>
        <item x="488"/>
        <item x="368"/>
        <item x="578"/>
        <item x="543"/>
        <item x="556"/>
        <item x="555"/>
        <item x="542"/>
        <item x="464"/>
        <item x="141"/>
        <item x="592"/>
        <item x="811"/>
        <item x="810"/>
        <item x="440"/>
        <item x="449"/>
        <item x="521"/>
        <item x="99"/>
        <item x="422"/>
        <item x="100"/>
        <item x="206"/>
        <item x="280"/>
        <item x="423"/>
        <item x="218"/>
        <item x="107"/>
        <item x="513"/>
        <item x="300"/>
        <item x="199"/>
        <item x="626"/>
        <item x="151"/>
        <item x="170"/>
        <item x="523"/>
        <item x="494"/>
        <item x="710"/>
        <item x="544"/>
        <item x="519"/>
        <item x="297"/>
        <item x="301"/>
        <item x="299"/>
        <item x="817"/>
        <item x="742"/>
        <item x="816"/>
        <item x="106"/>
        <item x="458"/>
        <item x="84"/>
        <item x="664"/>
        <item x="465"/>
        <item x="248"/>
        <item x="640"/>
        <item x="691"/>
        <item x="806"/>
        <item x="384"/>
        <item x="733"/>
        <item x="639"/>
        <item x="670"/>
        <item x="569"/>
        <item x="732"/>
        <item x="225"/>
        <item x="812"/>
        <item x="321"/>
        <item x="73"/>
        <item x="201"/>
        <item x="375"/>
        <item x="121"/>
        <item x="352"/>
        <item x="1"/>
        <item x="14"/>
        <item x="702"/>
        <item x="136"/>
        <item x="132"/>
        <item x="374"/>
        <item x="365"/>
        <item x="776"/>
        <item x="718"/>
        <item x="249"/>
        <item x="316"/>
        <item x="176"/>
        <item x="188"/>
        <item x="492"/>
        <item x="457"/>
        <item x="81"/>
        <item x="636"/>
        <item x="619"/>
        <item x="616"/>
        <item x="34"/>
        <item x="197"/>
        <item x="730"/>
        <item x="198"/>
        <item x="320"/>
        <item x="567"/>
        <item x="397"/>
        <item x="606"/>
        <item x="257"/>
        <item x="807"/>
        <item x="692"/>
        <item x="660"/>
        <item x="426"/>
        <item x="267"/>
        <item x="19"/>
        <item x="286"/>
        <item x="209"/>
        <item x="174"/>
        <item x="416"/>
        <item x="168"/>
        <item x="662"/>
        <item x="642"/>
        <item x="663"/>
        <item x="72"/>
        <item x="441"/>
        <item x="413"/>
        <item x="496"/>
        <item x="10"/>
        <item x="71"/>
        <item x="451"/>
        <item x="661"/>
        <item x="577"/>
        <item x="44"/>
        <item x="273"/>
        <item x="236"/>
        <item x="518"/>
        <item x="459"/>
        <item x="564"/>
        <item x="721"/>
        <item x="331"/>
        <item x="622"/>
        <item x="271"/>
        <item x="620"/>
        <item x="431"/>
        <item x="430"/>
        <item x="698"/>
        <item x="685"/>
        <item x="688"/>
        <item x="676"/>
        <item x="751"/>
        <item x="210"/>
        <item x="143"/>
        <item x="20"/>
        <item x="743"/>
        <item x="627"/>
        <item x="774"/>
        <item x="536"/>
        <item x="21"/>
        <item x="563"/>
        <item x="799"/>
        <item x="753"/>
        <item x="625"/>
        <item x="727"/>
        <item x="219"/>
        <item x="756"/>
        <item x="757"/>
        <item x="394"/>
        <item x="91"/>
        <item x="334"/>
        <item x="687"/>
        <item x="775"/>
        <item x="781"/>
        <item x="686"/>
        <item x="745"/>
        <item x="186"/>
        <item x="187"/>
        <item x="617"/>
        <item x="428"/>
        <item x="310"/>
        <item x="585"/>
        <item x="683"/>
        <item x="9"/>
        <item x="400"/>
        <item x="772"/>
        <item x="771"/>
        <item x="769"/>
        <item x="716"/>
        <item x="666"/>
        <item x="722"/>
        <item x="93"/>
        <item x="777"/>
        <item x="462"/>
        <item x="373"/>
        <item x="468"/>
        <item x="479"/>
        <item x="470"/>
        <item x="409"/>
        <item x="215"/>
        <item x="552"/>
        <item x="673"/>
        <item x="792"/>
        <item x="228"/>
        <item x="766"/>
        <item x="116"/>
        <item x="340"/>
        <item x="486"/>
        <item x="471"/>
        <item x="512"/>
        <item x="535"/>
        <item x="487"/>
        <item x="801"/>
        <item x="602"/>
        <item x="603"/>
        <item x="182"/>
        <item x="3"/>
        <item x="679"/>
        <item x="125"/>
        <item x="269"/>
        <item x="385"/>
        <item x="553"/>
        <item x="309"/>
        <item x="13"/>
        <item x="594"/>
        <item x="25"/>
        <item x="671"/>
        <item x="190"/>
        <item x="184"/>
        <item x="180"/>
        <item x="376"/>
        <item x="177"/>
        <item x="137"/>
        <item x="704"/>
        <item x="715"/>
        <item x="580"/>
        <item x="62"/>
        <item x="648"/>
        <item x="574"/>
        <item x="407"/>
        <item x="761"/>
        <item x="348"/>
        <item x="333"/>
        <item x="39"/>
        <item x="275"/>
        <item x="546"/>
        <item x="0"/>
        <item x="612"/>
        <item x="454"/>
        <item x="127"/>
        <item x="530"/>
        <item x="359"/>
        <item x="527"/>
        <item x="516"/>
        <item x="124"/>
        <item x="728"/>
        <item x="529"/>
        <item x="122"/>
        <item x="435"/>
        <item x="49"/>
        <item x="221"/>
        <item x="611"/>
        <item x="531"/>
        <item x="370"/>
        <item x="450"/>
        <item x="396"/>
        <item x="444"/>
        <item x="406"/>
        <item x="405"/>
        <item x="392"/>
        <item x="568"/>
        <item x="76"/>
        <item x="624"/>
        <item x="237"/>
        <item x="460"/>
        <item x="69"/>
        <item x="341"/>
        <item x="250"/>
        <item x="381"/>
        <item x="78"/>
        <item x="819"/>
        <item x="794"/>
        <item x="150"/>
        <item x="786"/>
        <item x="329"/>
        <item x="211"/>
        <item x="304"/>
        <item x="230"/>
        <item x="632"/>
        <item x="70"/>
        <item x="472"/>
        <item x="45"/>
        <item x="54"/>
        <item x="140"/>
        <item x="142"/>
        <item x="809"/>
        <item x="369"/>
        <item x="134"/>
        <item x="339"/>
        <item x="335"/>
        <item x="332"/>
        <item x="323"/>
        <item x="481"/>
        <item x="484"/>
        <item x="63"/>
        <item x="705"/>
        <item x="593"/>
        <item x="157"/>
        <item x="155"/>
        <item x="408"/>
        <item x="324"/>
        <item x="42"/>
        <item x="138"/>
        <item x="163"/>
        <item x="823"/>
        <item x="89"/>
        <item x="131"/>
        <item x="282"/>
        <item x="196"/>
        <item x="214"/>
        <item x="383"/>
        <item x="115"/>
        <item x="439"/>
        <item x="438"/>
        <item x="474"/>
        <item x="475"/>
        <item x="145"/>
        <item x="605"/>
        <item x="56"/>
        <item x="446"/>
        <item x="443"/>
        <item x="421"/>
        <item x="401"/>
        <item x="425"/>
        <item x="445"/>
        <item x="350"/>
        <item x="452"/>
        <item x="709"/>
        <item x="576"/>
        <item x="573"/>
        <item x="432"/>
        <item x="117"/>
        <item x="133"/>
        <item x="118"/>
        <item x="165"/>
        <item x="179"/>
        <item x="246"/>
        <item x="483"/>
        <item x="302"/>
        <item x="628"/>
        <item x="609"/>
        <item x="371"/>
        <item x="262"/>
        <item x="533"/>
        <item x="220"/>
        <item x="325"/>
        <item x="266"/>
        <item x="355"/>
        <item x="641"/>
        <item x="549"/>
        <item x="109"/>
        <item x="295"/>
        <item x="65"/>
        <item x="152"/>
        <item x="414"/>
        <item x="410"/>
        <item x="506"/>
        <item x="162"/>
        <item x="200"/>
        <item x="788"/>
        <item x="657"/>
        <item x="85"/>
        <item x="235"/>
        <item x="434"/>
        <item x="398"/>
        <item x="442"/>
        <item x="550"/>
        <item x="360"/>
        <item x="284"/>
        <item x="354"/>
        <item x="357"/>
        <item x="353"/>
        <item x="356"/>
        <item x="358"/>
        <item x="363"/>
        <item x="38"/>
        <item x="388"/>
        <item x="800"/>
        <item x="583"/>
        <item x="6"/>
        <item x="4"/>
        <item x="565"/>
        <item x="717"/>
        <item x="461"/>
        <item x="367"/>
        <item x="674"/>
        <item x="205"/>
        <item x="256"/>
        <item x="395"/>
        <item x="171"/>
        <item x="741"/>
        <item x="748"/>
        <item x="747"/>
        <item x="738"/>
        <item x="803"/>
        <item x="82"/>
        <item x="808"/>
        <item x="181"/>
        <item x="96"/>
        <item x="35"/>
        <item x="500"/>
        <item x="274"/>
        <item x="780"/>
        <item x="191"/>
        <item x="97"/>
        <item x="48"/>
        <item x="98"/>
        <item x="613"/>
        <item x="739"/>
        <item x="638"/>
        <item x="47"/>
        <item x="763"/>
        <item x="501"/>
        <item x="128"/>
        <item x="68"/>
        <item x="204"/>
        <item x="194"/>
        <item x="599"/>
        <item x="665"/>
        <item x="608"/>
        <item x="541"/>
        <item x="571"/>
        <item x="534"/>
        <item x="420"/>
        <item x="551"/>
        <item x="60"/>
        <item x="32"/>
        <item x="561"/>
        <item x="391"/>
        <item x="166"/>
        <item x="233"/>
        <item x="119"/>
        <item x="283"/>
        <item x="8"/>
        <item x="303"/>
        <item x="294"/>
        <item x="328"/>
        <item x="318"/>
        <item x="623"/>
        <item x="382"/>
        <item x="92"/>
        <item x="399"/>
        <item x="791"/>
        <item x="83"/>
        <item x="111"/>
        <item x="694"/>
        <item x="272"/>
        <item x="782"/>
        <item x="473"/>
        <item x="463"/>
        <item x="213"/>
        <item x="712"/>
        <item x="437"/>
        <item x="729"/>
        <item x="703"/>
        <item x="720"/>
        <item x="52"/>
        <item x="253"/>
        <item x="243"/>
        <item x="684"/>
        <item x="489"/>
        <item x="515"/>
        <item x="447"/>
        <item x="480"/>
        <item x="429"/>
        <item x="647"/>
        <item x="629"/>
        <item x="581"/>
        <item x="755"/>
        <item x="415"/>
        <item x="337"/>
        <item x="223"/>
        <item x="498"/>
        <item x="675"/>
        <item x="656"/>
        <item x="813"/>
        <item x="507"/>
        <item x="344"/>
        <item x="773"/>
        <item x="263"/>
        <item x="746"/>
        <item x="650"/>
        <item x="436"/>
        <item x="509"/>
        <item x="153"/>
        <item x="456"/>
        <item x="147"/>
        <item x="433"/>
        <item x="146"/>
        <item x="75"/>
        <item x="759"/>
        <item x="760"/>
        <item x="66"/>
        <item x="336"/>
        <item x="258"/>
        <item x="193"/>
        <item x="377"/>
        <item x="343"/>
        <item x="59"/>
        <item x="510"/>
        <item x="41"/>
        <item x="380"/>
        <item x="231"/>
        <item x="322"/>
        <item x="2"/>
        <item x="372"/>
        <item x="212"/>
        <item x="58"/>
        <item x="232"/>
        <item x="126"/>
        <item x="379"/>
        <item x="378"/>
        <item x="37"/>
        <item x="57"/>
        <item x="478"/>
        <item x="699"/>
        <item x="216"/>
        <item x="690"/>
        <item x="467"/>
        <item x="469"/>
        <item x="234"/>
        <item x="12"/>
        <item x="16"/>
        <item x="202"/>
        <item x="139"/>
        <item x="242"/>
        <item x="520"/>
        <item x="240"/>
        <item x="239"/>
        <item x="238"/>
        <item x="51"/>
        <item x="50"/>
        <item x="404"/>
        <item x="678"/>
        <item x="259"/>
        <item x="261"/>
        <item x="260"/>
        <item x="644"/>
        <item x="86"/>
        <item x="587"/>
        <item x="538"/>
        <item x="361"/>
        <item x="173"/>
        <item x="154"/>
        <item x="497"/>
        <item x="696"/>
        <item x="338"/>
        <item x="652"/>
        <item x="724"/>
        <item x="95"/>
        <item x="482"/>
        <item x="798"/>
        <item x="559"/>
        <item x="545"/>
        <item x="610"/>
        <item x="254"/>
        <item x="161"/>
        <item x="402"/>
        <item x="342"/>
        <item x="762"/>
        <item x="229"/>
        <item x="554"/>
        <item x="241"/>
        <item x="26"/>
        <item x="293"/>
        <item x="27"/>
        <item x="291"/>
        <item x="22"/>
        <item x="17"/>
        <item x="697"/>
        <item x="40"/>
        <item x="227"/>
        <item x="804"/>
        <item x="15"/>
        <item x="11"/>
        <item x="90"/>
        <item x="296"/>
        <item x="298"/>
        <item x="818"/>
        <item x="18"/>
        <item x="311"/>
        <item x="61"/>
        <item x="701"/>
        <item x="455"/>
        <item x="189"/>
        <item x="634"/>
        <item x="53"/>
        <item x="289"/>
        <item x="700"/>
        <item x="477"/>
        <item x="346"/>
        <item x="695"/>
        <item x="689"/>
        <item x="390"/>
        <item x="815"/>
        <item x="737"/>
        <item x="158"/>
        <item x="288"/>
        <item x="505"/>
        <item x="226"/>
        <item x="597"/>
        <item x="495"/>
        <item x="767"/>
        <item x="758"/>
        <item x="649"/>
        <item x="172"/>
        <item x="754"/>
        <item x="393"/>
        <item x="681"/>
        <item x="651"/>
        <item x="667"/>
        <item x="668"/>
        <item x="349"/>
        <item x="345"/>
        <item x="7"/>
        <item x="366"/>
        <item x="94"/>
        <item x="614"/>
        <item x="326"/>
        <item x="655"/>
        <item x="669"/>
        <item x="672"/>
        <item x="653"/>
        <item x="654"/>
        <item x="586"/>
        <item x="570"/>
        <item x="244"/>
        <item x="120"/>
        <item x="779"/>
        <item x="731"/>
        <item x="820"/>
        <item x="499"/>
        <item x="502"/>
        <item x="522"/>
        <item x="557"/>
        <item x="525"/>
        <item x="130"/>
        <item x="711"/>
        <item x="822"/>
        <item x="178"/>
        <item x="796"/>
        <item x="317"/>
        <item x="789"/>
        <item x="784"/>
        <item x="783"/>
        <item x="164"/>
        <item x="159"/>
        <item x="208"/>
        <item x="247"/>
        <item x="805"/>
        <item x="539"/>
        <item x="493"/>
        <item x="403"/>
        <item x="764"/>
        <item x="175"/>
        <item x="185"/>
        <item x="765"/>
        <item x="562"/>
        <item x="207"/>
        <item x="46"/>
        <item x="707"/>
        <item x="635"/>
        <item x="517"/>
        <item x="537"/>
        <item x="503"/>
        <item x="327"/>
        <item x="752"/>
        <item x="604"/>
        <item x="548"/>
        <item x="713"/>
        <item x="312"/>
        <item x="590"/>
        <item x="101"/>
        <item x="77"/>
        <item x="601"/>
        <item x="105"/>
        <item x="540"/>
        <item x="222"/>
        <item x="511"/>
        <item x="514"/>
        <item x="524"/>
        <item x="110"/>
        <item x="795"/>
        <item t="default"/>
      </items>
    </pivotField>
    <pivotField showAll="0"/>
    <pivotField showAll="0"/>
    <pivotField axis="axisCol" showAll="0">
      <items count="35">
        <item x="10"/>
        <item x="2"/>
        <item x="31"/>
        <item x="8"/>
        <item x="1"/>
        <item x="30"/>
        <item x="28"/>
        <item x="26"/>
        <item x="33"/>
        <item x="11"/>
        <item x="9"/>
        <item x="32"/>
        <item x="24"/>
        <item x="25"/>
        <item x="27"/>
        <item x="17"/>
        <item x="29"/>
        <item x="16"/>
        <item x="7"/>
        <item x="15"/>
        <item x="18"/>
        <item x="3"/>
        <item x="0"/>
        <item x="6"/>
        <item x="12"/>
        <item x="13"/>
        <item x="14"/>
        <item x="4"/>
        <item x="5"/>
        <item x="19"/>
        <item x="20"/>
        <item x="21"/>
        <item x="22"/>
        <item x="23"/>
        <item t="default"/>
      </items>
    </pivotField>
    <pivotField axis="axisPage" showAll="0">
      <items count="35">
        <item x="3"/>
        <item x="20"/>
        <item x="9"/>
        <item x="11"/>
        <item x="21"/>
        <item x="24"/>
        <item x="30"/>
        <item x="15"/>
        <item x="8"/>
        <item x="16"/>
        <item x="17"/>
        <item x="4"/>
        <item x="29"/>
        <item x="18"/>
        <item x="26"/>
        <item x="10"/>
        <item x="27"/>
        <item x="25"/>
        <item x="32"/>
        <item x="33"/>
        <item x="7"/>
        <item x="5"/>
        <item x="28"/>
        <item x="14"/>
        <item x="1"/>
        <item x="12"/>
        <item x="6"/>
        <item x="13"/>
        <item x="19"/>
        <item x="22"/>
        <item x="31"/>
        <item x="2"/>
        <item x="0"/>
        <item x="23"/>
        <item t="default"/>
      </items>
    </pivotField>
    <pivotField showAll="0"/>
    <pivotField showAll="0"/>
    <pivotField dataField="1" showAll="0"/>
  </pivotFields>
  <rowFields count="1">
    <field x="1"/>
  </rowFields>
  <rowItems count="710">
    <i>
      <x/>
    </i>
    <i>
      <x v="1"/>
    </i>
    <i>
      <x v="3"/>
    </i>
    <i>
      <x v="4"/>
    </i>
    <i>
      <x v="5"/>
    </i>
    <i>
      <x v="6"/>
    </i>
    <i>
      <x v="9"/>
    </i>
    <i>
      <x v="10"/>
    </i>
    <i>
      <x v="11"/>
    </i>
    <i>
      <x v="12"/>
    </i>
    <i>
      <x v="13"/>
    </i>
    <i>
      <x v="14"/>
    </i>
    <i>
      <x v="15"/>
    </i>
    <i>
      <x v="16"/>
    </i>
    <i>
      <x v="17"/>
    </i>
    <i>
      <x v="21"/>
    </i>
    <i>
      <x v="22"/>
    </i>
    <i>
      <x v="23"/>
    </i>
    <i>
      <x v="24"/>
    </i>
    <i>
      <x v="25"/>
    </i>
    <i>
      <x v="26"/>
    </i>
    <i>
      <x v="27"/>
    </i>
    <i>
      <x v="28"/>
    </i>
    <i>
      <x v="31"/>
    </i>
    <i>
      <x v="32"/>
    </i>
    <i>
      <x v="33"/>
    </i>
    <i>
      <x v="34"/>
    </i>
    <i>
      <x v="35"/>
    </i>
    <i>
      <x v="36"/>
    </i>
    <i>
      <x v="39"/>
    </i>
    <i>
      <x v="40"/>
    </i>
    <i>
      <x v="41"/>
    </i>
    <i>
      <x v="42"/>
    </i>
    <i>
      <x v="43"/>
    </i>
    <i>
      <x v="44"/>
    </i>
    <i>
      <x v="45"/>
    </i>
    <i>
      <x v="47"/>
    </i>
    <i>
      <x v="48"/>
    </i>
    <i>
      <x v="49"/>
    </i>
    <i>
      <x v="53"/>
    </i>
    <i>
      <x v="54"/>
    </i>
    <i>
      <x v="55"/>
    </i>
    <i>
      <x v="56"/>
    </i>
    <i>
      <x v="57"/>
    </i>
    <i>
      <x v="58"/>
    </i>
    <i>
      <x v="59"/>
    </i>
    <i>
      <x v="60"/>
    </i>
    <i>
      <x v="61"/>
    </i>
    <i>
      <x v="62"/>
    </i>
    <i>
      <x v="63"/>
    </i>
    <i>
      <x v="64"/>
    </i>
    <i>
      <x v="65"/>
    </i>
    <i>
      <x v="66"/>
    </i>
    <i>
      <x v="67"/>
    </i>
    <i>
      <x v="73"/>
    </i>
    <i>
      <x v="74"/>
    </i>
    <i>
      <x v="76"/>
    </i>
    <i>
      <x v="77"/>
    </i>
    <i>
      <x v="78"/>
    </i>
    <i>
      <x v="79"/>
    </i>
    <i>
      <x v="81"/>
    </i>
    <i>
      <x v="85"/>
    </i>
    <i>
      <x v="86"/>
    </i>
    <i>
      <x v="87"/>
    </i>
    <i>
      <x v="88"/>
    </i>
    <i>
      <x v="89"/>
    </i>
    <i>
      <x v="90"/>
    </i>
    <i>
      <x v="91"/>
    </i>
    <i>
      <x v="92"/>
    </i>
    <i>
      <x v="93"/>
    </i>
    <i>
      <x v="94"/>
    </i>
    <i>
      <x v="95"/>
    </i>
    <i>
      <x v="97"/>
    </i>
    <i>
      <x v="98"/>
    </i>
    <i>
      <x v="99"/>
    </i>
    <i>
      <x v="100"/>
    </i>
    <i>
      <x v="101"/>
    </i>
    <i>
      <x v="102"/>
    </i>
    <i>
      <x v="103"/>
    </i>
    <i>
      <x v="104"/>
    </i>
    <i>
      <x v="105"/>
    </i>
    <i>
      <x v="106"/>
    </i>
    <i>
      <x v="107"/>
    </i>
    <i>
      <x v="108"/>
    </i>
    <i>
      <x v="109"/>
    </i>
    <i>
      <x v="110"/>
    </i>
    <i>
      <x v="111"/>
    </i>
    <i>
      <x v="112"/>
    </i>
    <i>
      <x v="113"/>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9"/>
    </i>
    <i>
      <x v="150"/>
    </i>
    <i>
      <x v="151"/>
    </i>
    <i>
      <x v="152"/>
    </i>
    <i>
      <x v="153"/>
    </i>
    <i>
      <x v="154"/>
    </i>
    <i>
      <x v="155"/>
    </i>
    <i>
      <x v="156"/>
    </i>
    <i>
      <x v="157"/>
    </i>
    <i>
      <x v="158"/>
    </i>
    <i>
      <x v="159"/>
    </i>
    <i>
      <x v="160"/>
    </i>
    <i>
      <x v="163"/>
    </i>
    <i>
      <x v="164"/>
    </i>
    <i>
      <x v="165"/>
    </i>
    <i>
      <x v="166"/>
    </i>
    <i>
      <x v="167"/>
    </i>
    <i>
      <x v="168"/>
    </i>
    <i>
      <x v="169"/>
    </i>
    <i>
      <x v="170"/>
    </i>
    <i>
      <x v="171"/>
    </i>
    <i>
      <x v="172"/>
    </i>
    <i>
      <x v="173"/>
    </i>
    <i>
      <x v="174"/>
    </i>
    <i>
      <x v="175"/>
    </i>
    <i>
      <x v="176"/>
    </i>
    <i>
      <x v="178"/>
    </i>
    <i>
      <x v="179"/>
    </i>
    <i>
      <x v="180"/>
    </i>
    <i>
      <x v="181"/>
    </i>
    <i>
      <x v="182"/>
    </i>
    <i>
      <x v="183"/>
    </i>
    <i>
      <x v="184"/>
    </i>
    <i>
      <x v="185"/>
    </i>
    <i>
      <x v="186"/>
    </i>
    <i>
      <x v="187"/>
    </i>
    <i>
      <x v="191"/>
    </i>
    <i>
      <x v="192"/>
    </i>
    <i>
      <x v="193"/>
    </i>
    <i>
      <x v="194"/>
    </i>
    <i>
      <x v="195"/>
    </i>
    <i>
      <x v="196"/>
    </i>
    <i>
      <x v="197"/>
    </i>
    <i>
      <x v="198"/>
    </i>
    <i>
      <x v="200"/>
    </i>
    <i>
      <x v="202"/>
    </i>
    <i>
      <x v="203"/>
    </i>
    <i>
      <x v="204"/>
    </i>
    <i>
      <x v="206"/>
    </i>
    <i>
      <x v="207"/>
    </i>
    <i>
      <x v="208"/>
    </i>
    <i>
      <x v="209"/>
    </i>
    <i>
      <x v="210"/>
    </i>
    <i>
      <x v="211"/>
    </i>
    <i>
      <x v="212"/>
    </i>
    <i>
      <x v="213"/>
    </i>
    <i>
      <x v="214"/>
    </i>
    <i>
      <x v="215"/>
    </i>
    <i>
      <x v="216"/>
    </i>
    <i>
      <x v="217"/>
    </i>
    <i>
      <x v="218"/>
    </i>
    <i>
      <x v="219"/>
    </i>
    <i>
      <x v="220"/>
    </i>
    <i>
      <x v="222"/>
    </i>
    <i>
      <x v="223"/>
    </i>
    <i>
      <x v="224"/>
    </i>
    <i>
      <x v="225"/>
    </i>
    <i>
      <x v="226"/>
    </i>
    <i>
      <x v="227"/>
    </i>
    <i>
      <x v="228"/>
    </i>
    <i>
      <x v="229"/>
    </i>
    <i>
      <x v="232"/>
    </i>
    <i>
      <x v="233"/>
    </i>
    <i>
      <x v="234"/>
    </i>
    <i>
      <x v="236"/>
    </i>
    <i>
      <x v="237"/>
    </i>
    <i>
      <x v="238"/>
    </i>
    <i>
      <x v="239"/>
    </i>
    <i>
      <x v="241"/>
    </i>
    <i>
      <x v="242"/>
    </i>
    <i>
      <x v="243"/>
    </i>
    <i>
      <x v="244"/>
    </i>
    <i>
      <x v="245"/>
    </i>
    <i>
      <x v="246"/>
    </i>
    <i>
      <x v="247"/>
    </i>
    <i>
      <x v="248"/>
    </i>
    <i>
      <x v="249"/>
    </i>
    <i>
      <x v="250"/>
    </i>
    <i>
      <x v="251"/>
    </i>
    <i>
      <x v="252"/>
    </i>
    <i>
      <x v="253"/>
    </i>
    <i>
      <x v="254"/>
    </i>
    <i>
      <x v="255"/>
    </i>
    <i>
      <x v="256"/>
    </i>
    <i>
      <x v="257"/>
    </i>
    <i>
      <x v="258"/>
    </i>
    <i>
      <x v="259"/>
    </i>
    <i>
      <x v="260"/>
    </i>
    <i>
      <x v="261"/>
    </i>
    <i>
      <x v="262"/>
    </i>
    <i>
      <x v="263"/>
    </i>
    <i>
      <x v="264"/>
    </i>
    <i>
      <x v="265"/>
    </i>
    <i>
      <x v="266"/>
    </i>
    <i>
      <x v="267"/>
    </i>
    <i>
      <x v="268"/>
    </i>
    <i>
      <x v="269"/>
    </i>
    <i>
      <x v="270"/>
    </i>
    <i>
      <x v="271"/>
    </i>
    <i>
      <x v="272"/>
    </i>
    <i>
      <x v="273"/>
    </i>
    <i>
      <x v="274"/>
    </i>
    <i>
      <x v="275"/>
    </i>
    <i>
      <x v="276"/>
    </i>
    <i>
      <x v="277"/>
    </i>
    <i>
      <x v="278"/>
    </i>
    <i>
      <x v="279"/>
    </i>
    <i>
      <x v="280"/>
    </i>
    <i>
      <x v="281"/>
    </i>
    <i>
      <x v="283"/>
    </i>
    <i>
      <x v="284"/>
    </i>
    <i>
      <x v="285"/>
    </i>
    <i>
      <x v="289"/>
    </i>
    <i>
      <x v="290"/>
    </i>
    <i>
      <x v="291"/>
    </i>
    <i>
      <x v="292"/>
    </i>
    <i>
      <x v="295"/>
    </i>
    <i>
      <x v="296"/>
    </i>
    <i>
      <x v="299"/>
    </i>
    <i>
      <x v="300"/>
    </i>
    <i>
      <x v="301"/>
    </i>
    <i>
      <x v="302"/>
    </i>
    <i>
      <x v="305"/>
    </i>
    <i>
      <x v="307"/>
    </i>
    <i>
      <x v="308"/>
    </i>
    <i>
      <x v="310"/>
    </i>
    <i>
      <x v="311"/>
    </i>
    <i>
      <x v="312"/>
    </i>
    <i>
      <x v="313"/>
    </i>
    <i>
      <x v="314"/>
    </i>
    <i>
      <x v="315"/>
    </i>
    <i>
      <x v="317"/>
    </i>
    <i>
      <x v="318"/>
    </i>
    <i>
      <x v="319"/>
    </i>
    <i>
      <x v="320"/>
    </i>
    <i>
      <x v="321"/>
    </i>
    <i>
      <x v="322"/>
    </i>
    <i>
      <x v="324"/>
    </i>
    <i>
      <x v="325"/>
    </i>
    <i>
      <x v="326"/>
    </i>
    <i>
      <x v="327"/>
    </i>
    <i>
      <x v="328"/>
    </i>
    <i>
      <x v="329"/>
    </i>
    <i>
      <x v="330"/>
    </i>
    <i>
      <x v="331"/>
    </i>
    <i>
      <x v="332"/>
    </i>
    <i>
      <x v="333"/>
    </i>
    <i>
      <x v="334"/>
    </i>
    <i>
      <x v="336"/>
    </i>
    <i>
      <x v="337"/>
    </i>
    <i>
      <x v="338"/>
    </i>
    <i>
      <x v="339"/>
    </i>
    <i>
      <x v="340"/>
    </i>
    <i>
      <x v="341"/>
    </i>
    <i>
      <x v="342"/>
    </i>
    <i>
      <x v="346"/>
    </i>
    <i>
      <x v="347"/>
    </i>
    <i>
      <x v="348"/>
    </i>
    <i>
      <x v="349"/>
    </i>
    <i>
      <x v="350"/>
    </i>
    <i>
      <x v="351"/>
    </i>
    <i>
      <x v="352"/>
    </i>
    <i>
      <x v="353"/>
    </i>
    <i>
      <x v="354"/>
    </i>
    <i>
      <x v="355"/>
    </i>
    <i>
      <x v="356"/>
    </i>
    <i>
      <x v="357"/>
    </i>
    <i>
      <x v="358"/>
    </i>
    <i>
      <x v="359"/>
    </i>
    <i>
      <x v="360"/>
    </i>
    <i>
      <x v="361"/>
    </i>
    <i>
      <x v="362"/>
    </i>
    <i>
      <x v="363"/>
    </i>
    <i>
      <x v="364"/>
    </i>
    <i>
      <x v="365"/>
    </i>
    <i>
      <x v="366"/>
    </i>
    <i>
      <x v="367"/>
    </i>
    <i>
      <x v="368"/>
    </i>
    <i>
      <x v="369"/>
    </i>
    <i>
      <x v="370"/>
    </i>
    <i>
      <x v="372"/>
    </i>
    <i>
      <x v="373"/>
    </i>
    <i>
      <x v="374"/>
    </i>
    <i>
      <x v="375"/>
    </i>
    <i>
      <x v="376"/>
    </i>
    <i>
      <x v="377"/>
    </i>
    <i>
      <x v="379"/>
    </i>
    <i>
      <x v="380"/>
    </i>
    <i>
      <x v="381"/>
    </i>
    <i>
      <x v="382"/>
    </i>
    <i>
      <x v="383"/>
    </i>
    <i>
      <x v="384"/>
    </i>
    <i>
      <x v="385"/>
    </i>
    <i>
      <x v="386"/>
    </i>
    <i>
      <x v="387"/>
    </i>
    <i>
      <x v="388"/>
    </i>
    <i>
      <x v="389"/>
    </i>
    <i>
      <x v="390"/>
    </i>
    <i>
      <x v="391"/>
    </i>
    <i>
      <x v="392"/>
    </i>
    <i>
      <x v="393"/>
    </i>
    <i>
      <x v="394"/>
    </i>
    <i>
      <x v="395"/>
    </i>
    <i>
      <x v="396"/>
    </i>
    <i>
      <x v="397"/>
    </i>
    <i>
      <x v="398"/>
    </i>
    <i>
      <x v="399"/>
    </i>
    <i>
      <x v="400"/>
    </i>
    <i>
      <x v="401"/>
    </i>
    <i>
      <x v="402"/>
    </i>
    <i>
      <x v="403"/>
    </i>
    <i>
      <x v="404"/>
    </i>
    <i>
      <x v="405"/>
    </i>
    <i>
      <x v="406"/>
    </i>
    <i>
      <x v="407"/>
    </i>
    <i>
      <x v="408"/>
    </i>
    <i>
      <x v="409"/>
    </i>
    <i>
      <x v="410"/>
    </i>
    <i>
      <x v="412"/>
    </i>
    <i>
      <x v="413"/>
    </i>
    <i>
      <x v="415"/>
    </i>
    <i>
      <x v="416"/>
    </i>
    <i>
      <x v="417"/>
    </i>
    <i>
      <x v="418"/>
    </i>
    <i>
      <x v="420"/>
    </i>
    <i>
      <x v="421"/>
    </i>
    <i>
      <x v="422"/>
    </i>
    <i>
      <x v="423"/>
    </i>
    <i>
      <x v="424"/>
    </i>
    <i>
      <x v="425"/>
    </i>
    <i>
      <x v="427"/>
    </i>
    <i>
      <x v="428"/>
    </i>
    <i>
      <x v="429"/>
    </i>
    <i>
      <x v="430"/>
    </i>
    <i>
      <x v="431"/>
    </i>
    <i>
      <x v="432"/>
    </i>
    <i>
      <x v="433"/>
    </i>
    <i>
      <x v="434"/>
    </i>
    <i>
      <x v="435"/>
    </i>
    <i>
      <x v="436"/>
    </i>
    <i>
      <x v="438"/>
    </i>
    <i>
      <x v="439"/>
    </i>
    <i>
      <x v="440"/>
    </i>
    <i>
      <x v="441"/>
    </i>
    <i>
      <x v="442"/>
    </i>
    <i>
      <x v="443"/>
    </i>
    <i>
      <x v="444"/>
    </i>
    <i>
      <x v="446"/>
    </i>
    <i>
      <x v="447"/>
    </i>
    <i>
      <x v="448"/>
    </i>
    <i>
      <x v="449"/>
    </i>
    <i>
      <x v="450"/>
    </i>
    <i>
      <x v="451"/>
    </i>
    <i>
      <x v="452"/>
    </i>
    <i>
      <x v="453"/>
    </i>
    <i>
      <x v="454"/>
    </i>
    <i>
      <x v="455"/>
    </i>
    <i>
      <x v="456"/>
    </i>
    <i>
      <x v="457"/>
    </i>
    <i>
      <x v="458"/>
    </i>
    <i>
      <x v="459"/>
    </i>
    <i>
      <x v="460"/>
    </i>
    <i>
      <x v="461"/>
    </i>
    <i>
      <x v="462"/>
    </i>
    <i>
      <x v="463"/>
    </i>
    <i>
      <x v="464"/>
    </i>
    <i>
      <x v="465"/>
    </i>
    <i>
      <x v="466"/>
    </i>
    <i>
      <x v="467"/>
    </i>
    <i>
      <x v="468"/>
    </i>
    <i>
      <x v="469"/>
    </i>
    <i>
      <x v="470"/>
    </i>
    <i>
      <x v="471"/>
    </i>
    <i>
      <x v="472"/>
    </i>
    <i>
      <x v="473"/>
    </i>
    <i>
      <x v="474"/>
    </i>
    <i>
      <x v="475"/>
    </i>
    <i>
      <x v="476"/>
    </i>
    <i>
      <x v="477"/>
    </i>
    <i>
      <x v="478"/>
    </i>
    <i>
      <x v="479"/>
    </i>
    <i>
      <x v="481"/>
    </i>
    <i>
      <x v="482"/>
    </i>
    <i>
      <x v="483"/>
    </i>
    <i>
      <x v="484"/>
    </i>
    <i>
      <x v="485"/>
    </i>
    <i>
      <x v="486"/>
    </i>
    <i>
      <x v="487"/>
    </i>
    <i>
      <x v="488"/>
    </i>
    <i>
      <x v="489"/>
    </i>
    <i>
      <x v="490"/>
    </i>
    <i>
      <x v="491"/>
    </i>
    <i>
      <x v="492"/>
    </i>
    <i>
      <x v="493"/>
    </i>
    <i>
      <x v="494"/>
    </i>
    <i>
      <x v="495"/>
    </i>
    <i>
      <x v="496"/>
    </i>
    <i>
      <x v="497"/>
    </i>
    <i>
      <x v="498"/>
    </i>
    <i>
      <x v="499"/>
    </i>
    <i>
      <x v="501"/>
    </i>
    <i>
      <x v="502"/>
    </i>
    <i>
      <x v="503"/>
    </i>
    <i>
      <x v="504"/>
    </i>
    <i>
      <x v="505"/>
    </i>
    <i>
      <x v="506"/>
    </i>
    <i>
      <x v="507"/>
    </i>
    <i>
      <x v="508"/>
    </i>
    <i>
      <x v="509"/>
    </i>
    <i>
      <x v="510"/>
    </i>
    <i>
      <x v="511"/>
    </i>
    <i>
      <x v="512"/>
    </i>
    <i>
      <x v="513"/>
    </i>
    <i>
      <x v="514"/>
    </i>
    <i>
      <x v="515"/>
    </i>
    <i>
      <x v="516"/>
    </i>
    <i>
      <x v="517"/>
    </i>
    <i>
      <x v="520"/>
    </i>
    <i>
      <x v="521"/>
    </i>
    <i>
      <x v="522"/>
    </i>
    <i>
      <x v="523"/>
    </i>
    <i>
      <x v="524"/>
    </i>
    <i>
      <x v="525"/>
    </i>
    <i>
      <x v="526"/>
    </i>
    <i>
      <x v="527"/>
    </i>
    <i>
      <x v="528"/>
    </i>
    <i>
      <x v="529"/>
    </i>
    <i>
      <x v="530"/>
    </i>
    <i>
      <x v="536"/>
    </i>
    <i>
      <x v="538"/>
    </i>
    <i>
      <x v="539"/>
    </i>
    <i>
      <x v="540"/>
    </i>
    <i>
      <x v="541"/>
    </i>
    <i>
      <x v="542"/>
    </i>
    <i>
      <x v="544"/>
    </i>
    <i>
      <x v="545"/>
    </i>
    <i>
      <x v="546"/>
    </i>
    <i>
      <x v="547"/>
    </i>
    <i>
      <x v="548"/>
    </i>
    <i>
      <x v="551"/>
    </i>
    <i>
      <x v="553"/>
    </i>
    <i>
      <x v="554"/>
    </i>
    <i>
      <x v="555"/>
    </i>
    <i>
      <x v="556"/>
    </i>
    <i>
      <x v="557"/>
    </i>
    <i>
      <x v="558"/>
    </i>
    <i>
      <x v="559"/>
    </i>
    <i>
      <x v="560"/>
    </i>
    <i>
      <x v="561"/>
    </i>
    <i>
      <x v="562"/>
    </i>
    <i>
      <x v="563"/>
    </i>
    <i>
      <x v="564"/>
    </i>
    <i>
      <x v="565"/>
    </i>
    <i>
      <x v="566"/>
    </i>
    <i>
      <x v="567"/>
    </i>
    <i>
      <x v="568"/>
    </i>
    <i>
      <x v="569"/>
    </i>
    <i>
      <x v="570"/>
    </i>
    <i>
      <x v="571"/>
    </i>
    <i>
      <x v="572"/>
    </i>
    <i>
      <x v="573"/>
    </i>
    <i>
      <x v="574"/>
    </i>
    <i>
      <x v="575"/>
    </i>
    <i>
      <x v="576"/>
    </i>
    <i>
      <x v="577"/>
    </i>
    <i>
      <x v="578"/>
    </i>
    <i>
      <x v="580"/>
    </i>
    <i>
      <x v="581"/>
    </i>
    <i>
      <x v="582"/>
    </i>
    <i>
      <x v="584"/>
    </i>
    <i>
      <x v="585"/>
    </i>
    <i>
      <x v="586"/>
    </i>
    <i>
      <x v="587"/>
    </i>
    <i>
      <x v="589"/>
    </i>
    <i>
      <x v="590"/>
    </i>
    <i>
      <x v="591"/>
    </i>
    <i>
      <x v="592"/>
    </i>
    <i>
      <x v="593"/>
    </i>
    <i>
      <x v="594"/>
    </i>
    <i>
      <x v="595"/>
    </i>
    <i>
      <x v="596"/>
    </i>
    <i>
      <x v="597"/>
    </i>
    <i>
      <x v="598"/>
    </i>
    <i>
      <x v="599"/>
    </i>
    <i>
      <x v="600"/>
    </i>
    <i>
      <x v="601"/>
    </i>
    <i>
      <x v="602"/>
    </i>
    <i>
      <x v="603"/>
    </i>
    <i>
      <x v="604"/>
    </i>
    <i>
      <x v="605"/>
    </i>
    <i>
      <x v="606"/>
    </i>
    <i>
      <x v="608"/>
    </i>
    <i>
      <x v="610"/>
    </i>
    <i>
      <x v="611"/>
    </i>
    <i>
      <x v="612"/>
    </i>
    <i>
      <x v="613"/>
    </i>
    <i>
      <x v="614"/>
    </i>
    <i>
      <x v="615"/>
    </i>
    <i>
      <x v="617"/>
    </i>
    <i>
      <x v="618"/>
    </i>
    <i>
      <x v="619"/>
    </i>
    <i>
      <x v="620"/>
    </i>
    <i>
      <x v="622"/>
    </i>
    <i>
      <x v="623"/>
    </i>
    <i>
      <x v="624"/>
    </i>
    <i>
      <x v="625"/>
    </i>
    <i>
      <x v="626"/>
    </i>
    <i>
      <x v="627"/>
    </i>
    <i>
      <x v="628"/>
    </i>
    <i>
      <x v="629"/>
    </i>
    <i>
      <x v="630"/>
    </i>
    <i>
      <x v="633"/>
    </i>
    <i>
      <x v="634"/>
    </i>
    <i>
      <x v="635"/>
    </i>
    <i>
      <x v="636"/>
    </i>
    <i>
      <x v="637"/>
    </i>
    <i>
      <x v="638"/>
    </i>
    <i>
      <x v="639"/>
    </i>
    <i>
      <x v="640"/>
    </i>
    <i>
      <x v="641"/>
    </i>
    <i>
      <x v="642"/>
    </i>
    <i>
      <x v="643"/>
    </i>
    <i>
      <x v="644"/>
    </i>
    <i>
      <x v="645"/>
    </i>
    <i>
      <x v="646"/>
    </i>
    <i>
      <x v="647"/>
    </i>
    <i>
      <x v="648"/>
    </i>
    <i>
      <x v="649"/>
    </i>
    <i>
      <x v="650"/>
    </i>
    <i>
      <x v="651"/>
    </i>
    <i>
      <x v="652"/>
    </i>
    <i>
      <x v="653"/>
    </i>
    <i>
      <x v="654"/>
    </i>
    <i>
      <x v="655"/>
    </i>
    <i>
      <x v="656"/>
    </i>
    <i>
      <x v="657"/>
    </i>
    <i>
      <x v="658"/>
    </i>
    <i>
      <x v="659"/>
    </i>
    <i>
      <x v="660"/>
    </i>
    <i>
      <x v="661"/>
    </i>
    <i>
      <x v="662"/>
    </i>
    <i>
      <x v="663"/>
    </i>
    <i>
      <x v="664"/>
    </i>
    <i>
      <x v="665"/>
    </i>
    <i>
      <x v="666"/>
    </i>
    <i>
      <x v="667"/>
    </i>
    <i>
      <x v="668"/>
    </i>
    <i>
      <x v="669"/>
    </i>
    <i>
      <x v="670"/>
    </i>
    <i>
      <x v="671"/>
    </i>
    <i>
      <x v="672"/>
    </i>
    <i>
      <x v="673"/>
    </i>
    <i>
      <x v="674"/>
    </i>
    <i>
      <x v="675"/>
    </i>
    <i>
      <x v="676"/>
    </i>
    <i>
      <x v="677"/>
    </i>
    <i>
      <x v="678"/>
    </i>
    <i>
      <x v="679"/>
    </i>
    <i>
      <x v="681"/>
    </i>
    <i>
      <x v="682"/>
    </i>
    <i>
      <x v="683"/>
    </i>
    <i>
      <x v="684"/>
    </i>
    <i>
      <x v="685"/>
    </i>
    <i>
      <x v="686"/>
    </i>
    <i>
      <x v="687"/>
    </i>
    <i>
      <x v="688"/>
    </i>
    <i>
      <x v="689"/>
    </i>
    <i>
      <x v="690"/>
    </i>
    <i>
      <x v="691"/>
    </i>
    <i>
      <x v="692"/>
    </i>
    <i>
      <x v="693"/>
    </i>
    <i>
      <x v="694"/>
    </i>
    <i>
      <x v="696"/>
    </i>
    <i>
      <x v="697"/>
    </i>
    <i>
      <x v="698"/>
    </i>
    <i>
      <x v="699"/>
    </i>
    <i>
      <x v="701"/>
    </i>
    <i>
      <x v="702"/>
    </i>
    <i>
      <x v="703"/>
    </i>
    <i>
      <x v="704"/>
    </i>
    <i>
      <x v="705"/>
    </i>
    <i>
      <x v="706"/>
    </i>
    <i>
      <x v="707"/>
    </i>
    <i>
      <x v="708"/>
    </i>
    <i>
      <x v="709"/>
    </i>
    <i>
      <x v="710"/>
    </i>
    <i>
      <x v="711"/>
    </i>
    <i>
      <x v="712"/>
    </i>
    <i>
      <x v="713"/>
    </i>
    <i>
      <x v="714"/>
    </i>
    <i>
      <x v="715"/>
    </i>
    <i>
      <x v="716"/>
    </i>
    <i>
      <x v="717"/>
    </i>
    <i>
      <x v="718"/>
    </i>
    <i>
      <x v="720"/>
    </i>
    <i>
      <x v="721"/>
    </i>
    <i>
      <x v="722"/>
    </i>
    <i>
      <x v="723"/>
    </i>
    <i>
      <x v="724"/>
    </i>
    <i>
      <x v="725"/>
    </i>
    <i>
      <x v="727"/>
    </i>
    <i>
      <x v="728"/>
    </i>
    <i>
      <x v="729"/>
    </i>
    <i>
      <x v="730"/>
    </i>
    <i>
      <x v="731"/>
    </i>
    <i>
      <x v="732"/>
    </i>
    <i>
      <x v="733"/>
    </i>
    <i>
      <x v="734"/>
    </i>
    <i>
      <x v="737"/>
    </i>
    <i>
      <x v="738"/>
    </i>
    <i>
      <x v="739"/>
    </i>
    <i>
      <x v="740"/>
    </i>
    <i>
      <x v="741"/>
    </i>
    <i>
      <x v="742"/>
    </i>
    <i>
      <x v="743"/>
    </i>
    <i>
      <x v="745"/>
    </i>
    <i>
      <x v="746"/>
    </i>
    <i>
      <x v="748"/>
    </i>
    <i>
      <x v="749"/>
    </i>
    <i>
      <x v="750"/>
    </i>
    <i>
      <x v="751"/>
    </i>
    <i>
      <x v="752"/>
    </i>
    <i>
      <x v="753"/>
    </i>
    <i>
      <x v="754"/>
    </i>
    <i>
      <x v="755"/>
    </i>
    <i>
      <x v="756"/>
    </i>
    <i>
      <x v="757"/>
    </i>
    <i>
      <x v="758"/>
    </i>
    <i>
      <x v="759"/>
    </i>
    <i>
      <x v="760"/>
    </i>
    <i>
      <x v="761"/>
    </i>
    <i>
      <x v="762"/>
    </i>
    <i>
      <x v="763"/>
    </i>
    <i>
      <x v="764"/>
    </i>
    <i>
      <x v="766"/>
    </i>
    <i>
      <x v="767"/>
    </i>
    <i>
      <x v="768"/>
    </i>
    <i>
      <x v="772"/>
    </i>
    <i>
      <x v="773"/>
    </i>
    <i>
      <x v="774"/>
    </i>
    <i>
      <x v="775"/>
    </i>
    <i>
      <x v="776"/>
    </i>
    <i>
      <x v="777"/>
    </i>
    <i>
      <x v="778"/>
    </i>
    <i>
      <x v="780"/>
    </i>
    <i>
      <x v="781"/>
    </i>
    <i>
      <x v="782"/>
    </i>
    <i>
      <x v="786"/>
    </i>
    <i>
      <x v="787"/>
    </i>
    <i>
      <x v="788"/>
    </i>
    <i>
      <x v="789"/>
    </i>
    <i>
      <x v="791"/>
    </i>
    <i>
      <x v="792"/>
    </i>
    <i>
      <x v="793"/>
    </i>
    <i>
      <x v="795"/>
    </i>
    <i>
      <x v="796"/>
    </i>
    <i>
      <x v="798"/>
    </i>
    <i>
      <x v="799"/>
    </i>
    <i>
      <x v="800"/>
    </i>
    <i>
      <x v="801"/>
    </i>
    <i>
      <x v="803"/>
    </i>
    <i>
      <x v="804"/>
    </i>
    <i>
      <x v="805"/>
    </i>
    <i>
      <x v="806"/>
    </i>
    <i>
      <x v="808"/>
    </i>
    <i>
      <x v="809"/>
    </i>
    <i>
      <x v="810"/>
    </i>
    <i>
      <x v="811"/>
    </i>
    <i>
      <x v="813"/>
    </i>
    <i>
      <x v="814"/>
    </i>
    <i>
      <x v="816"/>
    </i>
    <i>
      <x v="817"/>
    </i>
    <i>
      <x v="818"/>
    </i>
    <i>
      <x v="819"/>
    </i>
    <i>
      <x v="820"/>
    </i>
    <i>
      <x v="821"/>
    </i>
    <i>
      <x v="822"/>
    </i>
    <i>
      <x v="823"/>
    </i>
    <i t="grand">
      <x/>
    </i>
  </rowItems>
  <colFields count="1">
    <field x="4"/>
  </colFields>
  <colItems count="2">
    <i>
      <x v="22"/>
    </i>
    <i t="grand">
      <x/>
    </i>
  </colItems>
  <pageFields count="1">
    <pageField fld="5" item="32" hier="-1"/>
  </pageFields>
  <dataFields count="1">
    <dataField name="Summe von Nutzungsdauer" fld="8"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BC318"/>
  <sheetViews>
    <sheetView showGridLines="0" tabSelected="1" zoomScaleNormal="100" zoomScalePageLayoutView="70" workbookViewId="0">
      <selection activeCell="E4" sqref="E4"/>
    </sheetView>
  </sheetViews>
  <sheetFormatPr baseColWidth="10" defaultRowHeight="14.25"/>
  <cols>
    <col min="1" max="1" width="2.5703125" style="36" customWidth="1"/>
    <col min="2" max="2" width="3.42578125" style="36" customWidth="1"/>
    <col min="3" max="3" width="31.42578125" style="36" customWidth="1"/>
    <col min="4" max="4" width="1.42578125" style="36" customWidth="1"/>
    <col min="5" max="5" width="21.85546875" style="36" customWidth="1"/>
    <col min="6" max="6" width="1.42578125" style="36" customWidth="1"/>
    <col min="7" max="7" width="12" style="36" customWidth="1"/>
    <col min="8" max="8" width="1.42578125" style="36" customWidth="1"/>
    <col min="9" max="9" width="11.42578125" style="36"/>
    <col min="10" max="10" width="1.42578125" style="36" customWidth="1"/>
    <col min="11" max="11" width="12.5703125" style="36" customWidth="1"/>
    <col min="12" max="12" width="1.42578125" style="36" customWidth="1"/>
    <col min="13" max="13" width="12.85546875" style="36" customWidth="1"/>
    <col min="14" max="14" width="1.42578125" style="36" customWidth="1"/>
    <col min="15" max="15" width="11.42578125" style="36"/>
    <col min="16" max="16" width="1.42578125" style="36" customWidth="1"/>
    <col min="17" max="17" width="11.42578125" style="36"/>
    <col min="18" max="18" width="2.5703125" style="36" customWidth="1"/>
    <col min="19" max="19" width="12.5703125" style="36" customWidth="1"/>
    <col min="20" max="20" width="2.5703125" style="36" customWidth="1"/>
    <col min="21" max="21" width="13.5703125" style="36" customWidth="1"/>
    <col min="22" max="22" width="2.5703125" style="36" customWidth="1"/>
    <col min="23" max="23" width="13" style="36" customWidth="1"/>
    <col min="24" max="26" width="11.5703125" style="36" hidden="1" customWidth="1"/>
    <col min="27" max="27" width="11.42578125" style="36" hidden="1" customWidth="1"/>
    <col min="28" max="52" width="11.5703125" style="36" hidden="1" customWidth="1"/>
    <col min="53" max="85" width="11.5703125" style="36" customWidth="1"/>
    <col min="86" max="95" width="10.85546875" style="36" customWidth="1"/>
    <col min="96" max="238" width="11.42578125" style="36"/>
    <col min="239" max="239" width="2.5703125" style="36" customWidth="1"/>
    <col min="240" max="240" width="3.42578125" style="36" customWidth="1"/>
    <col min="241" max="241" width="31.42578125" style="36" customWidth="1"/>
    <col min="242" max="242" width="1.42578125" style="36" customWidth="1"/>
    <col min="243" max="243" width="11.42578125" style="36"/>
    <col min="244" max="244" width="1.42578125" style="36" customWidth="1"/>
    <col min="245" max="245" width="11.42578125" style="36"/>
    <col min="246" max="246" width="1.42578125" style="36" customWidth="1"/>
    <col min="247" max="247" width="11.42578125" style="36"/>
    <col min="248" max="248" width="1.42578125" style="36" customWidth="1"/>
    <col min="249" max="249" width="11.42578125" style="36"/>
    <col min="250" max="250" width="1.42578125" style="36" customWidth="1"/>
    <col min="251" max="251" width="11.42578125" style="36"/>
    <col min="252" max="252" width="1.42578125" style="36" customWidth="1"/>
    <col min="253" max="253" width="11.42578125" style="36"/>
    <col min="254" max="254" width="1.42578125" style="36" customWidth="1"/>
    <col min="255" max="255" width="11.42578125" style="36"/>
    <col min="256" max="256" width="1.42578125" style="36" customWidth="1"/>
    <col min="257" max="261" width="11.42578125" style="36"/>
    <col min="262" max="280" width="0" style="36" hidden="1" customWidth="1"/>
    <col min="281" max="494" width="11.42578125" style="36"/>
    <col min="495" max="495" width="2.5703125" style="36" customWidth="1"/>
    <col min="496" max="496" width="3.42578125" style="36" customWidth="1"/>
    <col min="497" max="497" width="31.42578125" style="36" customWidth="1"/>
    <col min="498" max="498" width="1.42578125" style="36" customWidth="1"/>
    <col min="499" max="499" width="11.42578125" style="36"/>
    <col min="500" max="500" width="1.42578125" style="36" customWidth="1"/>
    <col min="501" max="501" width="11.42578125" style="36"/>
    <col min="502" max="502" width="1.42578125" style="36" customWidth="1"/>
    <col min="503" max="503" width="11.42578125" style="36"/>
    <col min="504" max="504" width="1.42578125" style="36" customWidth="1"/>
    <col min="505" max="505" width="11.42578125" style="36"/>
    <col min="506" max="506" width="1.42578125" style="36" customWidth="1"/>
    <col min="507" max="507" width="11.42578125" style="36"/>
    <col min="508" max="508" width="1.42578125" style="36" customWidth="1"/>
    <col min="509" max="509" width="11.42578125" style="36"/>
    <col min="510" max="510" width="1.42578125" style="36" customWidth="1"/>
    <col min="511" max="511" width="11.42578125" style="36"/>
    <col min="512" max="512" width="1.42578125" style="36" customWidth="1"/>
    <col min="513" max="517" width="11.42578125" style="36"/>
    <col min="518" max="536" width="0" style="36" hidden="1" customWidth="1"/>
    <col min="537" max="750" width="11.42578125" style="36"/>
    <col min="751" max="751" width="2.5703125" style="36" customWidth="1"/>
    <col min="752" max="752" width="3.42578125" style="36" customWidth="1"/>
    <col min="753" max="753" width="31.42578125" style="36" customWidth="1"/>
    <col min="754" max="754" width="1.42578125" style="36" customWidth="1"/>
    <col min="755" max="755" width="11.42578125" style="36"/>
    <col min="756" max="756" width="1.42578125" style="36" customWidth="1"/>
    <col min="757" max="757" width="11.42578125" style="36"/>
    <col min="758" max="758" width="1.42578125" style="36" customWidth="1"/>
    <col min="759" max="759" width="11.42578125" style="36"/>
    <col min="760" max="760" width="1.42578125" style="36" customWidth="1"/>
    <col min="761" max="761" width="11.42578125" style="36"/>
    <col min="762" max="762" width="1.42578125" style="36" customWidth="1"/>
    <col min="763" max="763" width="11.42578125" style="36"/>
    <col min="764" max="764" width="1.42578125" style="36" customWidth="1"/>
    <col min="765" max="765" width="11.42578125" style="36"/>
    <col min="766" max="766" width="1.42578125" style="36" customWidth="1"/>
    <col min="767" max="767" width="11.42578125" style="36"/>
    <col min="768" max="768" width="1.42578125" style="36" customWidth="1"/>
    <col min="769" max="773" width="11.42578125" style="36"/>
    <col min="774" max="792" width="0" style="36" hidden="1" customWidth="1"/>
    <col min="793" max="1006" width="11.42578125" style="36"/>
    <col min="1007" max="1007" width="2.5703125" style="36" customWidth="1"/>
    <col min="1008" max="1008" width="3.42578125" style="36" customWidth="1"/>
    <col min="1009" max="1009" width="31.42578125" style="36" customWidth="1"/>
    <col min="1010" max="1010" width="1.42578125" style="36" customWidth="1"/>
    <col min="1011" max="1011" width="11.42578125" style="36"/>
    <col min="1012" max="1012" width="1.42578125" style="36" customWidth="1"/>
    <col min="1013" max="1013" width="11.42578125" style="36"/>
    <col min="1014" max="1014" width="1.42578125" style="36" customWidth="1"/>
    <col min="1015" max="1015" width="11.42578125" style="36"/>
    <col min="1016" max="1016" width="1.42578125" style="36" customWidth="1"/>
    <col min="1017" max="1017" width="11.42578125" style="36"/>
    <col min="1018" max="1018" width="1.42578125" style="36" customWidth="1"/>
    <col min="1019" max="1019" width="11.42578125" style="36"/>
    <col min="1020" max="1020" width="1.42578125" style="36" customWidth="1"/>
    <col min="1021" max="1021" width="11.42578125" style="36"/>
    <col min="1022" max="1022" width="1.42578125" style="36" customWidth="1"/>
    <col min="1023" max="1023" width="11.42578125" style="36"/>
    <col min="1024" max="1024" width="1.42578125" style="36" customWidth="1"/>
    <col min="1025" max="1029" width="11.42578125" style="36"/>
    <col min="1030" max="1048" width="0" style="36" hidden="1" customWidth="1"/>
    <col min="1049" max="1262" width="11.42578125" style="36"/>
    <col min="1263" max="1263" width="2.5703125" style="36" customWidth="1"/>
    <col min="1264" max="1264" width="3.42578125" style="36" customWidth="1"/>
    <col min="1265" max="1265" width="31.42578125" style="36" customWidth="1"/>
    <col min="1266" max="1266" width="1.42578125" style="36" customWidth="1"/>
    <col min="1267" max="1267" width="11.42578125" style="36"/>
    <col min="1268" max="1268" width="1.42578125" style="36" customWidth="1"/>
    <col min="1269" max="1269" width="11.42578125" style="36"/>
    <col min="1270" max="1270" width="1.42578125" style="36" customWidth="1"/>
    <col min="1271" max="1271" width="11.42578125" style="36"/>
    <col min="1272" max="1272" width="1.42578125" style="36" customWidth="1"/>
    <col min="1273" max="1273" width="11.42578125" style="36"/>
    <col min="1274" max="1274" width="1.42578125" style="36" customWidth="1"/>
    <col min="1275" max="1275" width="11.42578125" style="36"/>
    <col min="1276" max="1276" width="1.42578125" style="36" customWidth="1"/>
    <col min="1277" max="1277" width="11.42578125" style="36"/>
    <col min="1278" max="1278" width="1.42578125" style="36" customWidth="1"/>
    <col min="1279" max="1279" width="11.42578125" style="36"/>
    <col min="1280" max="1280" width="1.42578125" style="36" customWidth="1"/>
    <col min="1281" max="1285" width="11.42578125" style="36"/>
    <col min="1286" max="1304" width="0" style="36" hidden="1" customWidth="1"/>
    <col min="1305" max="1518" width="11.42578125" style="36"/>
    <col min="1519" max="1519" width="2.5703125" style="36" customWidth="1"/>
    <col min="1520" max="1520" width="3.42578125" style="36" customWidth="1"/>
    <col min="1521" max="1521" width="31.42578125" style="36" customWidth="1"/>
    <col min="1522" max="1522" width="1.42578125" style="36" customWidth="1"/>
    <col min="1523" max="1523" width="11.42578125" style="36"/>
    <col min="1524" max="1524" width="1.42578125" style="36" customWidth="1"/>
    <col min="1525" max="1525" width="11.42578125" style="36"/>
    <col min="1526" max="1526" width="1.42578125" style="36" customWidth="1"/>
    <col min="1527" max="1527" width="11.42578125" style="36"/>
    <col min="1528" max="1528" width="1.42578125" style="36" customWidth="1"/>
    <col min="1529" max="1529" width="11.42578125" style="36"/>
    <col min="1530" max="1530" width="1.42578125" style="36" customWidth="1"/>
    <col min="1531" max="1531" width="11.42578125" style="36"/>
    <col min="1532" max="1532" width="1.42578125" style="36" customWidth="1"/>
    <col min="1533" max="1533" width="11.42578125" style="36"/>
    <col min="1534" max="1534" width="1.42578125" style="36" customWidth="1"/>
    <col min="1535" max="1535" width="11.42578125" style="36"/>
    <col min="1536" max="1536" width="1.42578125" style="36" customWidth="1"/>
    <col min="1537" max="1541" width="11.42578125" style="36"/>
    <col min="1542" max="1560" width="0" style="36" hidden="1" customWidth="1"/>
    <col min="1561" max="1774" width="11.42578125" style="36"/>
    <col min="1775" max="1775" width="2.5703125" style="36" customWidth="1"/>
    <col min="1776" max="1776" width="3.42578125" style="36" customWidth="1"/>
    <col min="1777" max="1777" width="31.42578125" style="36" customWidth="1"/>
    <col min="1778" max="1778" width="1.42578125" style="36" customWidth="1"/>
    <col min="1779" max="1779" width="11.42578125" style="36"/>
    <col min="1780" max="1780" width="1.42578125" style="36" customWidth="1"/>
    <col min="1781" max="1781" width="11.42578125" style="36"/>
    <col min="1782" max="1782" width="1.42578125" style="36" customWidth="1"/>
    <col min="1783" max="1783" width="11.42578125" style="36"/>
    <col min="1784" max="1784" width="1.42578125" style="36" customWidth="1"/>
    <col min="1785" max="1785" width="11.42578125" style="36"/>
    <col min="1786" max="1786" width="1.42578125" style="36" customWidth="1"/>
    <col min="1787" max="1787" width="11.42578125" style="36"/>
    <col min="1788" max="1788" width="1.42578125" style="36" customWidth="1"/>
    <col min="1789" max="1789" width="11.42578125" style="36"/>
    <col min="1790" max="1790" width="1.42578125" style="36" customWidth="1"/>
    <col min="1791" max="1791" width="11.42578125" style="36"/>
    <col min="1792" max="1792" width="1.42578125" style="36" customWidth="1"/>
    <col min="1793" max="1797" width="11.42578125" style="36"/>
    <col min="1798" max="1816" width="0" style="36" hidden="1" customWidth="1"/>
    <col min="1817" max="2030" width="11.42578125" style="36"/>
    <col min="2031" max="2031" width="2.5703125" style="36" customWidth="1"/>
    <col min="2032" max="2032" width="3.42578125" style="36" customWidth="1"/>
    <col min="2033" max="2033" width="31.42578125" style="36" customWidth="1"/>
    <col min="2034" max="2034" width="1.42578125" style="36" customWidth="1"/>
    <col min="2035" max="2035" width="11.42578125" style="36"/>
    <col min="2036" max="2036" width="1.42578125" style="36" customWidth="1"/>
    <col min="2037" max="2037" width="11.42578125" style="36"/>
    <col min="2038" max="2038" width="1.42578125" style="36" customWidth="1"/>
    <col min="2039" max="2039" width="11.42578125" style="36"/>
    <col min="2040" max="2040" width="1.42578125" style="36" customWidth="1"/>
    <col min="2041" max="2041" width="11.42578125" style="36"/>
    <col min="2042" max="2042" width="1.42578125" style="36" customWidth="1"/>
    <col min="2043" max="2043" width="11.42578125" style="36"/>
    <col min="2044" max="2044" width="1.42578125" style="36" customWidth="1"/>
    <col min="2045" max="2045" width="11.42578125" style="36"/>
    <col min="2046" max="2046" width="1.42578125" style="36" customWidth="1"/>
    <col min="2047" max="2047" width="11.42578125" style="36"/>
    <col min="2048" max="2048" width="1.42578125" style="36" customWidth="1"/>
    <col min="2049" max="2053" width="11.42578125" style="36"/>
    <col min="2054" max="2072" width="0" style="36" hidden="1" customWidth="1"/>
    <col min="2073" max="2286" width="11.42578125" style="36"/>
    <col min="2287" max="2287" width="2.5703125" style="36" customWidth="1"/>
    <col min="2288" max="2288" width="3.42578125" style="36" customWidth="1"/>
    <col min="2289" max="2289" width="31.42578125" style="36" customWidth="1"/>
    <col min="2290" max="2290" width="1.42578125" style="36" customWidth="1"/>
    <col min="2291" max="2291" width="11.42578125" style="36"/>
    <col min="2292" max="2292" width="1.42578125" style="36" customWidth="1"/>
    <col min="2293" max="2293" width="11.42578125" style="36"/>
    <col min="2294" max="2294" width="1.42578125" style="36" customWidth="1"/>
    <col min="2295" max="2295" width="11.42578125" style="36"/>
    <col min="2296" max="2296" width="1.42578125" style="36" customWidth="1"/>
    <col min="2297" max="2297" width="11.42578125" style="36"/>
    <col min="2298" max="2298" width="1.42578125" style="36" customWidth="1"/>
    <col min="2299" max="2299" width="11.42578125" style="36"/>
    <col min="2300" max="2300" width="1.42578125" style="36" customWidth="1"/>
    <col min="2301" max="2301" width="11.42578125" style="36"/>
    <col min="2302" max="2302" width="1.42578125" style="36" customWidth="1"/>
    <col min="2303" max="2303" width="11.42578125" style="36"/>
    <col min="2304" max="2304" width="1.42578125" style="36" customWidth="1"/>
    <col min="2305" max="2309" width="11.42578125" style="36"/>
    <col min="2310" max="2328" width="0" style="36" hidden="1" customWidth="1"/>
    <col min="2329" max="2542" width="11.42578125" style="36"/>
    <col min="2543" max="2543" width="2.5703125" style="36" customWidth="1"/>
    <col min="2544" max="2544" width="3.42578125" style="36" customWidth="1"/>
    <col min="2545" max="2545" width="31.42578125" style="36" customWidth="1"/>
    <col min="2546" max="2546" width="1.42578125" style="36" customWidth="1"/>
    <col min="2547" max="2547" width="11.42578125" style="36"/>
    <col min="2548" max="2548" width="1.42578125" style="36" customWidth="1"/>
    <col min="2549" max="2549" width="11.42578125" style="36"/>
    <col min="2550" max="2550" width="1.42578125" style="36" customWidth="1"/>
    <col min="2551" max="2551" width="11.42578125" style="36"/>
    <col min="2552" max="2552" width="1.42578125" style="36" customWidth="1"/>
    <col min="2553" max="2553" width="11.42578125" style="36"/>
    <col min="2554" max="2554" width="1.42578125" style="36" customWidth="1"/>
    <col min="2555" max="2555" width="11.42578125" style="36"/>
    <col min="2556" max="2556" width="1.42578125" style="36" customWidth="1"/>
    <col min="2557" max="2557" width="11.42578125" style="36"/>
    <col min="2558" max="2558" width="1.42578125" style="36" customWidth="1"/>
    <col min="2559" max="2559" width="11.42578125" style="36"/>
    <col min="2560" max="2560" width="1.42578125" style="36" customWidth="1"/>
    <col min="2561" max="2565" width="11.42578125" style="36"/>
    <col min="2566" max="2584" width="0" style="36" hidden="1" customWidth="1"/>
    <col min="2585" max="2798" width="11.42578125" style="36"/>
    <col min="2799" max="2799" width="2.5703125" style="36" customWidth="1"/>
    <col min="2800" max="2800" width="3.42578125" style="36" customWidth="1"/>
    <col min="2801" max="2801" width="31.42578125" style="36" customWidth="1"/>
    <col min="2802" max="2802" width="1.42578125" style="36" customWidth="1"/>
    <col min="2803" max="2803" width="11.42578125" style="36"/>
    <col min="2804" max="2804" width="1.42578125" style="36" customWidth="1"/>
    <col min="2805" max="2805" width="11.42578125" style="36"/>
    <col min="2806" max="2806" width="1.42578125" style="36" customWidth="1"/>
    <col min="2807" max="2807" width="11.42578125" style="36"/>
    <col min="2808" max="2808" width="1.42578125" style="36" customWidth="1"/>
    <col min="2809" max="2809" width="11.42578125" style="36"/>
    <col min="2810" max="2810" width="1.42578125" style="36" customWidth="1"/>
    <col min="2811" max="2811" width="11.42578125" style="36"/>
    <col min="2812" max="2812" width="1.42578125" style="36" customWidth="1"/>
    <col min="2813" max="2813" width="11.42578125" style="36"/>
    <col min="2814" max="2814" width="1.42578125" style="36" customWidth="1"/>
    <col min="2815" max="2815" width="11.42578125" style="36"/>
    <col min="2816" max="2816" width="1.42578125" style="36" customWidth="1"/>
    <col min="2817" max="2821" width="11.42578125" style="36"/>
    <col min="2822" max="2840" width="0" style="36" hidden="1" customWidth="1"/>
    <col min="2841" max="3054" width="11.42578125" style="36"/>
    <col min="3055" max="3055" width="2.5703125" style="36" customWidth="1"/>
    <col min="3056" max="3056" width="3.42578125" style="36" customWidth="1"/>
    <col min="3057" max="3057" width="31.42578125" style="36" customWidth="1"/>
    <col min="3058" max="3058" width="1.42578125" style="36" customWidth="1"/>
    <col min="3059" max="3059" width="11.42578125" style="36"/>
    <col min="3060" max="3060" width="1.42578125" style="36" customWidth="1"/>
    <col min="3061" max="3061" width="11.42578125" style="36"/>
    <col min="3062" max="3062" width="1.42578125" style="36" customWidth="1"/>
    <col min="3063" max="3063" width="11.42578125" style="36"/>
    <col min="3064" max="3064" width="1.42578125" style="36" customWidth="1"/>
    <col min="3065" max="3065" width="11.42578125" style="36"/>
    <col min="3066" max="3066" width="1.42578125" style="36" customWidth="1"/>
    <col min="3067" max="3067" width="11.42578125" style="36"/>
    <col min="3068" max="3068" width="1.42578125" style="36" customWidth="1"/>
    <col min="3069" max="3069" width="11.42578125" style="36"/>
    <col min="3070" max="3070" width="1.42578125" style="36" customWidth="1"/>
    <col min="3071" max="3071" width="11.42578125" style="36"/>
    <col min="3072" max="3072" width="1.42578125" style="36" customWidth="1"/>
    <col min="3073" max="3077" width="11.42578125" style="36"/>
    <col min="3078" max="3096" width="0" style="36" hidden="1" customWidth="1"/>
    <col min="3097" max="3310" width="11.42578125" style="36"/>
    <col min="3311" max="3311" width="2.5703125" style="36" customWidth="1"/>
    <col min="3312" max="3312" width="3.42578125" style="36" customWidth="1"/>
    <col min="3313" max="3313" width="31.42578125" style="36" customWidth="1"/>
    <col min="3314" max="3314" width="1.42578125" style="36" customWidth="1"/>
    <col min="3315" max="3315" width="11.42578125" style="36"/>
    <col min="3316" max="3316" width="1.42578125" style="36" customWidth="1"/>
    <col min="3317" max="3317" width="11.42578125" style="36"/>
    <col min="3318" max="3318" width="1.42578125" style="36" customWidth="1"/>
    <col min="3319" max="3319" width="11.42578125" style="36"/>
    <col min="3320" max="3320" width="1.42578125" style="36" customWidth="1"/>
    <col min="3321" max="3321" width="11.42578125" style="36"/>
    <col min="3322" max="3322" width="1.42578125" style="36" customWidth="1"/>
    <col min="3323" max="3323" width="11.42578125" style="36"/>
    <col min="3324" max="3324" width="1.42578125" style="36" customWidth="1"/>
    <col min="3325" max="3325" width="11.42578125" style="36"/>
    <col min="3326" max="3326" width="1.42578125" style="36" customWidth="1"/>
    <col min="3327" max="3327" width="11.42578125" style="36"/>
    <col min="3328" max="3328" width="1.42578125" style="36" customWidth="1"/>
    <col min="3329" max="3333" width="11.42578125" style="36"/>
    <col min="3334" max="3352" width="0" style="36" hidden="1" customWidth="1"/>
    <col min="3353" max="3566" width="11.42578125" style="36"/>
    <col min="3567" max="3567" width="2.5703125" style="36" customWidth="1"/>
    <col min="3568" max="3568" width="3.42578125" style="36" customWidth="1"/>
    <col min="3569" max="3569" width="31.42578125" style="36" customWidth="1"/>
    <col min="3570" max="3570" width="1.42578125" style="36" customWidth="1"/>
    <col min="3571" max="3571" width="11.42578125" style="36"/>
    <col min="3572" max="3572" width="1.42578125" style="36" customWidth="1"/>
    <col min="3573" max="3573" width="11.42578125" style="36"/>
    <col min="3574" max="3574" width="1.42578125" style="36" customWidth="1"/>
    <col min="3575" max="3575" width="11.42578125" style="36"/>
    <col min="3576" max="3576" width="1.42578125" style="36" customWidth="1"/>
    <col min="3577" max="3577" width="11.42578125" style="36"/>
    <col min="3578" max="3578" width="1.42578125" style="36" customWidth="1"/>
    <col min="3579" max="3579" width="11.42578125" style="36"/>
    <col min="3580" max="3580" width="1.42578125" style="36" customWidth="1"/>
    <col min="3581" max="3581" width="11.42578125" style="36"/>
    <col min="3582" max="3582" width="1.42578125" style="36" customWidth="1"/>
    <col min="3583" max="3583" width="11.42578125" style="36"/>
    <col min="3584" max="3584" width="1.42578125" style="36" customWidth="1"/>
    <col min="3585" max="3589" width="11.42578125" style="36"/>
    <col min="3590" max="3608" width="0" style="36" hidden="1" customWidth="1"/>
    <col min="3609" max="3822" width="11.42578125" style="36"/>
    <col min="3823" max="3823" width="2.5703125" style="36" customWidth="1"/>
    <col min="3824" max="3824" width="3.42578125" style="36" customWidth="1"/>
    <col min="3825" max="3825" width="31.42578125" style="36" customWidth="1"/>
    <col min="3826" max="3826" width="1.42578125" style="36" customWidth="1"/>
    <col min="3827" max="3827" width="11.42578125" style="36"/>
    <col min="3828" max="3828" width="1.42578125" style="36" customWidth="1"/>
    <col min="3829" max="3829" width="11.42578125" style="36"/>
    <col min="3830" max="3830" width="1.42578125" style="36" customWidth="1"/>
    <col min="3831" max="3831" width="11.42578125" style="36"/>
    <col min="3832" max="3832" width="1.42578125" style="36" customWidth="1"/>
    <col min="3833" max="3833" width="11.42578125" style="36"/>
    <col min="3834" max="3834" width="1.42578125" style="36" customWidth="1"/>
    <col min="3835" max="3835" width="11.42578125" style="36"/>
    <col min="3836" max="3836" width="1.42578125" style="36" customWidth="1"/>
    <col min="3837" max="3837" width="11.42578125" style="36"/>
    <col min="3838" max="3838" width="1.42578125" style="36" customWidth="1"/>
    <col min="3839" max="3839" width="11.42578125" style="36"/>
    <col min="3840" max="3840" width="1.42578125" style="36" customWidth="1"/>
    <col min="3841" max="3845" width="11.42578125" style="36"/>
    <col min="3846" max="3864" width="0" style="36" hidden="1" customWidth="1"/>
    <col min="3865" max="4078" width="11.42578125" style="36"/>
    <col min="4079" max="4079" width="2.5703125" style="36" customWidth="1"/>
    <col min="4080" max="4080" width="3.42578125" style="36" customWidth="1"/>
    <col min="4081" max="4081" width="31.42578125" style="36" customWidth="1"/>
    <col min="4082" max="4082" width="1.42578125" style="36" customWidth="1"/>
    <col min="4083" max="4083" width="11.42578125" style="36"/>
    <col min="4084" max="4084" width="1.42578125" style="36" customWidth="1"/>
    <col min="4085" max="4085" width="11.42578125" style="36"/>
    <col min="4086" max="4086" width="1.42578125" style="36" customWidth="1"/>
    <col min="4087" max="4087" width="11.42578125" style="36"/>
    <col min="4088" max="4088" width="1.42578125" style="36" customWidth="1"/>
    <col min="4089" max="4089" width="11.42578125" style="36"/>
    <col min="4090" max="4090" width="1.42578125" style="36" customWidth="1"/>
    <col min="4091" max="4091" width="11.42578125" style="36"/>
    <col min="4092" max="4092" width="1.42578125" style="36" customWidth="1"/>
    <col min="4093" max="4093" width="11.42578125" style="36"/>
    <col min="4094" max="4094" width="1.42578125" style="36" customWidth="1"/>
    <col min="4095" max="4095" width="11.42578125" style="36"/>
    <col min="4096" max="4096" width="1.42578125" style="36" customWidth="1"/>
    <col min="4097" max="4101" width="11.42578125" style="36"/>
    <col min="4102" max="4120" width="0" style="36" hidden="1" customWidth="1"/>
    <col min="4121" max="4334" width="11.42578125" style="36"/>
    <col min="4335" max="4335" width="2.5703125" style="36" customWidth="1"/>
    <col min="4336" max="4336" width="3.42578125" style="36" customWidth="1"/>
    <col min="4337" max="4337" width="31.42578125" style="36" customWidth="1"/>
    <col min="4338" max="4338" width="1.42578125" style="36" customWidth="1"/>
    <col min="4339" max="4339" width="11.42578125" style="36"/>
    <col min="4340" max="4340" width="1.42578125" style="36" customWidth="1"/>
    <col min="4341" max="4341" width="11.42578125" style="36"/>
    <col min="4342" max="4342" width="1.42578125" style="36" customWidth="1"/>
    <col min="4343" max="4343" width="11.42578125" style="36"/>
    <col min="4344" max="4344" width="1.42578125" style="36" customWidth="1"/>
    <col min="4345" max="4345" width="11.42578125" style="36"/>
    <col min="4346" max="4346" width="1.42578125" style="36" customWidth="1"/>
    <col min="4347" max="4347" width="11.42578125" style="36"/>
    <col min="4348" max="4348" width="1.42578125" style="36" customWidth="1"/>
    <col min="4349" max="4349" width="11.42578125" style="36"/>
    <col min="4350" max="4350" width="1.42578125" style="36" customWidth="1"/>
    <col min="4351" max="4351" width="11.42578125" style="36"/>
    <col min="4352" max="4352" width="1.42578125" style="36" customWidth="1"/>
    <col min="4353" max="4357" width="11.42578125" style="36"/>
    <col min="4358" max="4376" width="0" style="36" hidden="1" customWidth="1"/>
    <col min="4377" max="4590" width="11.42578125" style="36"/>
    <col min="4591" max="4591" width="2.5703125" style="36" customWidth="1"/>
    <col min="4592" max="4592" width="3.42578125" style="36" customWidth="1"/>
    <col min="4593" max="4593" width="31.42578125" style="36" customWidth="1"/>
    <col min="4594" max="4594" width="1.42578125" style="36" customWidth="1"/>
    <col min="4595" max="4595" width="11.42578125" style="36"/>
    <col min="4596" max="4596" width="1.42578125" style="36" customWidth="1"/>
    <col min="4597" max="4597" width="11.42578125" style="36"/>
    <col min="4598" max="4598" width="1.42578125" style="36" customWidth="1"/>
    <col min="4599" max="4599" width="11.42578125" style="36"/>
    <col min="4600" max="4600" width="1.42578125" style="36" customWidth="1"/>
    <col min="4601" max="4601" width="11.42578125" style="36"/>
    <col min="4602" max="4602" width="1.42578125" style="36" customWidth="1"/>
    <col min="4603" max="4603" width="11.42578125" style="36"/>
    <col min="4604" max="4604" width="1.42578125" style="36" customWidth="1"/>
    <col min="4605" max="4605" width="11.42578125" style="36"/>
    <col min="4606" max="4606" width="1.42578125" style="36" customWidth="1"/>
    <col min="4607" max="4607" width="11.42578125" style="36"/>
    <col min="4608" max="4608" width="1.42578125" style="36" customWidth="1"/>
    <col min="4609" max="4613" width="11.42578125" style="36"/>
    <col min="4614" max="4632" width="0" style="36" hidden="1" customWidth="1"/>
    <col min="4633" max="4846" width="11.42578125" style="36"/>
    <col min="4847" max="4847" width="2.5703125" style="36" customWidth="1"/>
    <col min="4848" max="4848" width="3.42578125" style="36" customWidth="1"/>
    <col min="4849" max="4849" width="31.42578125" style="36" customWidth="1"/>
    <col min="4850" max="4850" width="1.42578125" style="36" customWidth="1"/>
    <col min="4851" max="4851" width="11.42578125" style="36"/>
    <col min="4852" max="4852" width="1.42578125" style="36" customWidth="1"/>
    <col min="4853" max="4853" width="11.42578125" style="36"/>
    <col min="4854" max="4854" width="1.42578125" style="36" customWidth="1"/>
    <col min="4855" max="4855" width="11.42578125" style="36"/>
    <col min="4856" max="4856" width="1.42578125" style="36" customWidth="1"/>
    <col min="4857" max="4857" width="11.42578125" style="36"/>
    <col min="4858" max="4858" width="1.42578125" style="36" customWidth="1"/>
    <col min="4859" max="4859" width="11.42578125" style="36"/>
    <col min="4860" max="4860" width="1.42578125" style="36" customWidth="1"/>
    <col min="4861" max="4861" width="11.42578125" style="36"/>
    <col min="4862" max="4862" width="1.42578125" style="36" customWidth="1"/>
    <col min="4863" max="4863" width="11.42578125" style="36"/>
    <col min="4864" max="4864" width="1.42578125" style="36" customWidth="1"/>
    <col min="4865" max="4869" width="11.42578125" style="36"/>
    <col min="4870" max="4888" width="0" style="36" hidden="1" customWidth="1"/>
    <col min="4889" max="5102" width="11.42578125" style="36"/>
    <col min="5103" max="5103" width="2.5703125" style="36" customWidth="1"/>
    <col min="5104" max="5104" width="3.42578125" style="36" customWidth="1"/>
    <col min="5105" max="5105" width="31.42578125" style="36" customWidth="1"/>
    <col min="5106" max="5106" width="1.42578125" style="36" customWidth="1"/>
    <col min="5107" max="5107" width="11.42578125" style="36"/>
    <col min="5108" max="5108" width="1.42578125" style="36" customWidth="1"/>
    <col min="5109" max="5109" width="11.42578125" style="36"/>
    <col min="5110" max="5110" width="1.42578125" style="36" customWidth="1"/>
    <col min="5111" max="5111" width="11.42578125" style="36"/>
    <col min="5112" max="5112" width="1.42578125" style="36" customWidth="1"/>
    <col min="5113" max="5113" width="11.42578125" style="36"/>
    <col min="5114" max="5114" width="1.42578125" style="36" customWidth="1"/>
    <col min="5115" max="5115" width="11.42578125" style="36"/>
    <col min="5116" max="5116" width="1.42578125" style="36" customWidth="1"/>
    <col min="5117" max="5117" width="11.42578125" style="36"/>
    <col min="5118" max="5118" width="1.42578125" style="36" customWidth="1"/>
    <col min="5119" max="5119" width="11.42578125" style="36"/>
    <col min="5120" max="5120" width="1.42578125" style="36" customWidth="1"/>
    <col min="5121" max="5125" width="11.42578125" style="36"/>
    <col min="5126" max="5144" width="0" style="36" hidden="1" customWidth="1"/>
    <col min="5145" max="5358" width="11.42578125" style="36"/>
    <col min="5359" max="5359" width="2.5703125" style="36" customWidth="1"/>
    <col min="5360" max="5360" width="3.42578125" style="36" customWidth="1"/>
    <col min="5361" max="5361" width="31.42578125" style="36" customWidth="1"/>
    <col min="5362" max="5362" width="1.42578125" style="36" customWidth="1"/>
    <col min="5363" max="5363" width="11.42578125" style="36"/>
    <col min="5364" max="5364" width="1.42578125" style="36" customWidth="1"/>
    <col min="5365" max="5365" width="11.42578125" style="36"/>
    <col min="5366" max="5366" width="1.42578125" style="36" customWidth="1"/>
    <col min="5367" max="5367" width="11.42578125" style="36"/>
    <col min="5368" max="5368" width="1.42578125" style="36" customWidth="1"/>
    <col min="5369" max="5369" width="11.42578125" style="36"/>
    <col min="5370" max="5370" width="1.42578125" style="36" customWidth="1"/>
    <col min="5371" max="5371" width="11.42578125" style="36"/>
    <col min="5372" max="5372" width="1.42578125" style="36" customWidth="1"/>
    <col min="5373" max="5373" width="11.42578125" style="36"/>
    <col min="5374" max="5374" width="1.42578125" style="36" customWidth="1"/>
    <col min="5375" max="5375" width="11.42578125" style="36"/>
    <col min="5376" max="5376" width="1.42578125" style="36" customWidth="1"/>
    <col min="5377" max="5381" width="11.42578125" style="36"/>
    <col min="5382" max="5400" width="0" style="36" hidden="1" customWidth="1"/>
    <col min="5401" max="5614" width="11.42578125" style="36"/>
    <col min="5615" max="5615" width="2.5703125" style="36" customWidth="1"/>
    <col min="5616" max="5616" width="3.42578125" style="36" customWidth="1"/>
    <col min="5617" max="5617" width="31.42578125" style="36" customWidth="1"/>
    <col min="5618" max="5618" width="1.42578125" style="36" customWidth="1"/>
    <col min="5619" max="5619" width="11.42578125" style="36"/>
    <col min="5620" max="5620" width="1.42578125" style="36" customWidth="1"/>
    <col min="5621" max="5621" width="11.42578125" style="36"/>
    <col min="5622" max="5622" width="1.42578125" style="36" customWidth="1"/>
    <col min="5623" max="5623" width="11.42578125" style="36"/>
    <col min="5624" max="5624" width="1.42578125" style="36" customWidth="1"/>
    <col min="5625" max="5625" width="11.42578125" style="36"/>
    <col min="5626" max="5626" width="1.42578125" style="36" customWidth="1"/>
    <col min="5627" max="5627" width="11.42578125" style="36"/>
    <col min="5628" max="5628" width="1.42578125" style="36" customWidth="1"/>
    <col min="5629" max="5629" width="11.42578125" style="36"/>
    <col min="5630" max="5630" width="1.42578125" style="36" customWidth="1"/>
    <col min="5631" max="5631" width="11.42578125" style="36"/>
    <col min="5632" max="5632" width="1.42578125" style="36" customWidth="1"/>
    <col min="5633" max="5637" width="11.42578125" style="36"/>
    <col min="5638" max="5656" width="0" style="36" hidden="1" customWidth="1"/>
    <col min="5657" max="5870" width="11.42578125" style="36"/>
    <col min="5871" max="5871" width="2.5703125" style="36" customWidth="1"/>
    <col min="5872" max="5872" width="3.42578125" style="36" customWidth="1"/>
    <col min="5873" max="5873" width="31.42578125" style="36" customWidth="1"/>
    <col min="5874" max="5874" width="1.42578125" style="36" customWidth="1"/>
    <col min="5875" max="5875" width="11.42578125" style="36"/>
    <col min="5876" max="5876" width="1.42578125" style="36" customWidth="1"/>
    <col min="5877" max="5877" width="11.42578125" style="36"/>
    <col min="5878" max="5878" width="1.42578125" style="36" customWidth="1"/>
    <col min="5879" max="5879" width="11.42578125" style="36"/>
    <col min="5880" max="5880" width="1.42578125" style="36" customWidth="1"/>
    <col min="5881" max="5881" width="11.42578125" style="36"/>
    <col min="5882" max="5882" width="1.42578125" style="36" customWidth="1"/>
    <col min="5883" max="5883" width="11.42578125" style="36"/>
    <col min="5884" max="5884" width="1.42578125" style="36" customWidth="1"/>
    <col min="5885" max="5885" width="11.42578125" style="36"/>
    <col min="5886" max="5886" width="1.42578125" style="36" customWidth="1"/>
    <col min="5887" max="5887" width="11.42578125" style="36"/>
    <col min="5888" max="5888" width="1.42578125" style="36" customWidth="1"/>
    <col min="5889" max="5893" width="11.42578125" style="36"/>
    <col min="5894" max="5912" width="0" style="36" hidden="1" customWidth="1"/>
    <col min="5913" max="6126" width="11.42578125" style="36"/>
    <col min="6127" max="6127" width="2.5703125" style="36" customWidth="1"/>
    <col min="6128" max="6128" width="3.42578125" style="36" customWidth="1"/>
    <col min="6129" max="6129" width="31.42578125" style="36" customWidth="1"/>
    <col min="6130" max="6130" width="1.42578125" style="36" customWidth="1"/>
    <col min="6131" max="6131" width="11.42578125" style="36"/>
    <col min="6132" max="6132" width="1.42578125" style="36" customWidth="1"/>
    <col min="6133" max="6133" width="11.42578125" style="36"/>
    <col min="6134" max="6134" width="1.42578125" style="36" customWidth="1"/>
    <col min="6135" max="6135" width="11.42578125" style="36"/>
    <col min="6136" max="6136" width="1.42578125" style="36" customWidth="1"/>
    <col min="6137" max="6137" width="11.42578125" style="36"/>
    <col min="6138" max="6138" width="1.42578125" style="36" customWidth="1"/>
    <col min="6139" max="6139" width="11.42578125" style="36"/>
    <col min="6140" max="6140" width="1.42578125" style="36" customWidth="1"/>
    <col min="6141" max="6141" width="11.42578125" style="36"/>
    <col min="6142" max="6142" width="1.42578125" style="36" customWidth="1"/>
    <col min="6143" max="6143" width="11.42578125" style="36"/>
    <col min="6144" max="6144" width="1.42578125" style="36" customWidth="1"/>
    <col min="6145" max="6149" width="11.42578125" style="36"/>
    <col min="6150" max="6168" width="0" style="36" hidden="1" customWidth="1"/>
    <col min="6169" max="6382" width="11.42578125" style="36"/>
    <col min="6383" max="6383" width="2.5703125" style="36" customWidth="1"/>
    <col min="6384" max="6384" width="3.42578125" style="36" customWidth="1"/>
    <col min="6385" max="6385" width="31.42578125" style="36" customWidth="1"/>
    <col min="6386" max="6386" width="1.42578125" style="36" customWidth="1"/>
    <col min="6387" max="6387" width="11.42578125" style="36"/>
    <col min="6388" max="6388" width="1.42578125" style="36" customWidth="1"/>
    <col min="6389" max="6389" width="11.42578125" style="36"/>
    <col min="6390" max="6390" width="1.42578125" style="36" customWidth="1"/>
    <col min="6391" max="6391" width="11.42578125" style="36"/>
    <col min="6392" max="6392" width="1.42578125" style="36" customWidth="1"/>
    <col min="6393" max="6393" width="11.42578125" style="36"/>
    <col min="6394" max="6394" width="1.42578125" style="36" customWidth="1"/>
    <col min="6395" max="6395" width="11.42578125" style="36"/>
    <col min="6396" max="6396" width="1.42578125" style="36" customWidth="1"/>
    <col min="6397" max="6397" width="11.42578125" style="36"/>
    <col min="6398" max="6398" width="1.42578125" style="36" customWidth="1"/>
    <col min="6399" max="6399" width="11.42578125" style="36"/>
    <col min="6400" max="6400" width="1.42578125" style="36" customWidth="1"/>
    <col min="6401" max="6405" width="11.42578125" style="36"/>
    <col min="6406" max="6424" width="0" style="36" hidden="1" customWidth="1"/>
    <col min="6425" max="6638" width="11.42578125" style="36"/>
    <col min="6639" max="6639" width="2.5703125" style="36" customWidth="1"/>
    <col min="6640" max="6640" width="3.42578125" style="36" customWidth="1"/>
    <col min="6641" max="6641" width="31.42578125" style="36" customWidth="1"/>
    <col min="6642" max="6642" width="1.42578125" style="36" customWidth="1"/>
    <col min="6643" max="6643" width="11.42578125" style="36"/>
    <col min="6644" max="6644" width="1.42578125" style="36" customWidth="1"/>
    <col min="6645" max="6645" width="11.42578125" style="36"/>
    <col min="6646" max="6646" width="1.42578125" style="36" customWidth="1"/>
    <col min="6647" max="6647" width="11.42578125" style="36"/>
    <col min="6648" max="6648" width="1.42578125" style="36" customWidth="1"/>
    <col min="6649" max="6649" width="11.42578125" style="36"/>
    <col min="6650" max="6650" width="1.42578125" style="36" customWidth="1"/>
    <col min="6651" max="6651" width="11.42578125" style="36"/>
    <col min="6652" max="6652" width="1.42578125" style="36" customWidth="1"/>
    <col min="6653" max="6653" width="11.42578125" style="36"/>
    <col min="6654" max="6654" width="1.42578125" style="36" customWidth="1"/>
    <col min="6655" max="6655" width="11.42578125" style="36"/>
    <col min="6656" max="6656" width="1.42578125" style="36" customWidth="1"/>
    <col min="6657" max="6661" width="11.42578125" style="36"/>
    <col min="6662" max="6680" width="0" style="36" hidden="1" customWidth="1"/>
    <col min="6681" max="6894" width="11.42578125" style="36"/>
    <col min="6895" max="6895" width="2.5703125" style="36" customWidth="1"/>
    <col min="6896" max="6896" width="3.42578125" style="36" customWidth="1"/>
    <col min="6897" max="6897" width="31.42578125" style="36" customWidth="1"/>
    <col min="6898" max="6898" width="1.42578125" style="36" customWidth="1"/>
    <col min="6899" max="6899" width="11.42578125" style="36"/>
    <col min="6900" max="6900" width="1.42578125" style="36" customWidth="1"/>
    <col min="6901" max="6901" width="11.42578125" style="36"/>
    <col min="6902" max="6902" width="1.42578125" style="36" customWidth="1"/>
    <col min="6903" max="6903" width="11.42578125" style="36"/>
    <col min="6904" max="6904" width="1.42578125" style="36" customWidth="1"/>
    <col min="6905" max="6905" width="11.42578125" style="36"/>
    <col min="6906" max="6906" width="1.42578125" style="36" customWidth="1"/>
    <col min="6907" max="6907" width="11.42578125" style="36"/>
    <col min="6908" max="6908" width="1.42578125" style="36" customWidth="1"/>
    <col min="6909" max="6909" width="11.42578125" style="36"/>
    <col min="6910" max="6910" width="1.42578125" style="36" customWidth="1"/>
    <col min="6911" max="6911" width="11.42578125" style="36"/>
    <col min="6912" max="6912" width="1.42578125" style="36" customWidth="1"/>
    <col min="6913" max="6917" width="11.42578125" style="36"/>
    <col min="6918" max="6936" width="0" style="36" hidden="1" customWidth="1"/>
    <col min="6937" max="7150" width="11.42578125" style="36"/>
    <col min="7151" max="7151" width="2.5703125" style="36" customWidth="1"/>
    <col min="7152" max="7152" width="3.42578125" style="36" customWidth="1"/>
    <col min="7153" max="7153" width="31.42578125" style="36" customWidth="1"/>
    <col min="7154" max="7154" width="1.42578125" style="36" customWidth="1"/>
    <col min="7155" max="7155" width="11.42578125" style="36"/>
    <col min="7156" max="7156" width="1.42578125" style="36" customWidth="1"/>
    <col min="7157" max="7157" width="11.42578125" style="36"/>
    <col min="7158" max="7158" width="1.42578125" style="36" customWidth="1"/>
    <col min="7159" max="7159" width="11.42578125" style="36"/>
    <col min="7160" max="7160" width="1.42578125" style="36" customWidth="1"/>
    <col min="7161" max="7161" width="11.42578125" style="36"/>
    <col min="7162" max="7162" width="1.42578125" style="36" customWidth="1"/>
    <col min="7163" max="7163" width="11.42578125" style="36"/>
    <col min="7164" max="7164" width="1.42578125" style="36" customWidth="1"/>
    <col min="7165" max="7165" width="11.42578125" style="36"/>
    <col min="7166" max="7166" width="1.42578125" style="36" customWidth="1"/>
    <col min="7167" max="7167" width="11.42578125" style="36"/>
    <col min="7168" max="7168" width="1.42578125" style="36" customWidth="1"/>
    <col min="7169" max="7173" width="11.42578125" style="36"/>
    <col min="7174" max="7192" width="0" style="36" hidden="1" customWidth="1"/>
    <col min="7193" max="7406" width="11.42578125" style="36"/>
    <col min="7407" max="7407" width="2.5703125" style="36" customWidth="1"/>
    <col min="7408" max="7408" width="3.42578125" style="36" customWidth="1"/>
    <col min="7409" max="7409" width="31.42578125" style="36" customWidth="1"/>
    <col min="7410" max="7410" width="1.42578125" style="36" customWidth="1"/>
    <col min="7411" max="7411" width="11.42578125" style="36"/>
    <col min="7412" max="7412" width="1.42578125" style="36" customWidth="1"/>
    <col min="7413" max="7413" width="11.42578125" style="36"/>
    <col min="7414" max="7414" width="1.42578125" style="36" customWidth="1"/>
    <col min="7415" max="7415" width="11.42578125" style="36"/>
    <col min="7416" max="7416" width="1.42578125" style="36" customWidth="1"/>
    <col min="7417" max="7417" width="11.42578125" style="36"/>
    <col min="7418" max="7418" width="1.42578125" style="36" customWidth="1"/>
    <col min="7419" max="7419" width="11.42578125" style="36"/>
    <col min="7420" max="7420" width="1.42578125" style="36" customWidth="1"/>
    <col min="7421" max="7421" width="11.42578125" style="36"/>
    <col min="7422" max="7422" width="1.42578125" style="36" customWidth="1"/>
    <col min="7423" max="7423" width="11.42578125" style="36"/>
    <col min="7424" max="7424" width="1.42578125" style="36" customWidth="1"/>
    <col min="7425" max="7429" width="11.42578125" style="36"/>
    <col min="7430" max="7448" width="0" style="36" hidden="1" customWidth="1"/>
    <col min="7449" max="7662" width="11.42578125" style="36"/>
    <col min="7663" max="7663" width="2.5703125" style="36" customWidth="1"/>
    <col min="7664" max="7664" width="3.42578125" style="36" customWidth="1"/>
    <col min="7665" max="7665" width="31.42578125" style="36" customWidth="1"/>
    <col min="7666" max="7666" width="1.42578125" style="36" customWidth="1"/>
    <col min="7667" max="7667" width="11.42578125" style="36"/>
    <col min="7668" max="7668" width="1.42578125" style="36" customWidth="1"/>
    <col min="7669" max="7669" width="11.42578125" style="36"/>
    <col min="7670" max="7670" width="1.42578125" style="36" customWidth="1"/>
    <col min="7671" max="7671" width="11.42578125" style="36"/>
    <col min="7672" max="7672" width="1.42578125" style="36" customWidth="1"/>
    <col min="7673" max="7673" width="11.42578125" style="36"/>
    <col min="7674" max="7674" width="1.42578125" style="36" customWidth="1"/>
    <col min="7675" max="7675" width="11.42578125" style="36"/>
    <col min="7676" max="7676" width="1.42578125" style="36" customWidth="1"/>
    <col min="7677" max="7677" width="11.42578125" style="36"/>
    <col min="7678" max="7678" width="1.42578125" style="36" customWidth="1"/>
    <col min="7679" max="7679" width="11.42578125" style="36"/>
    <col min="7680" max="7680" width="1.42578125" style="36" customWidth="1"/>
    <col min="7681" max="7685" width="11.42578125" style="36"/>
    <col min="7686" max="7704" width="0" style="36" hidden="1" customWidth="1"/>
    <col min="7705" max="7918" width="11.42578125" style="36"/>
    <col min="7919" max="7919" width="2.5703125" style="36" customWidth="1"/>
    <col min="7920" max="7920" width="3.42578125" style="36" customWidth="1"/>
    <col min="7921" max="7921" width="31.42578125" style="36" customWidth="1"/>
    <col min="7922" max="7922" width="1.42578125" style="36" customWidth="1"/>
    <col min="7923" max="7923" width="11.42578125" style="36"/>
    <col min="7924" max="7924" width="1.42578125" style="36" customWidth="1"/>
    <col min="7925" max="7925" width="11.42578125" style="36"/>
    <col min="7926" max="7926" width="1.42578125" style="36" customWidth="1"/>
    <col min="7927" max="7927" width="11.42578125" style="36"/>
    <col min="7928" max="7928" width="1.42578125" style="36" customWidth="1"/>
    <col min="7929" max="7929" width="11.42578125" style="36"/>
    <col min="7930" max="7930" width="1.42578125" style="36" customWidth="1"/>
    <col min="7931" max="7931" width="11.42578125" style="36"/>
    <col min="7932" max="7932" width="1.42578125" style="36" customWidth="1"/>
    <col min="7933" max="7933" width="11.42578125" style="36"/>
    <col min="7934" max="7934" width="1.42578125" style="36" customWidth="1"/>
    <col min="7935" max="7935" width="11.42578125" style="36"/>
    <col min="7936" max="7936" width="1.42578125" style="36" customWidth="1"/>
    <col min="7937" max="7941" width="11.42578125" style="36"/>
    <col min="7942" max="7960" width="0" style="36" hidden="1" customWidth="1"/>
    <col min="7961" max="8174" width="11.42578125" style="36"/>
    <col min="8175" max="8175" width="2.5703125" style="36" customWidth="1"/>
    <col min="8176" max="8176" width="3.42578125" style="36" customWidth="1"/>
    <col min="8177" max="8177" width="31.42578125" style="36" customWidth="1"/>
    <col min="8178" max="8178" width="1.42578125" style="36" customWidth="1"/>
    <col min="8179" max="8179" width="11.42578125" style="36"/>
    <col min="8180" max="8180" width="1.42578125" style="36" customWidth="1"/>
    <col min="8181" max="8181" width="11.42578125" style="36"/>
    <col min="8182" max="8182" width="1.42578125" style="36" customWidth="1"/>
    <col min="8183" max="8183" width="11.42578125" style="36"/>
    <col min="8184" max="8184" width="1.42578125" style="36" customWidth="1"/>
    <col min="8185" max="8185" width="11.42578125" style="36"/>
    <col min="8186" max="8186" width="1.42578125" style="36" customWidth="1"/>
    <col min="8187" max="8187" width="11.42578125" style="36"/>
    <col min="8188" max="8188" width="1.42578125" style="36" customWidth="1"/>
    <col min="8189" max="8189" width="11.42578125" style="36"/>
    <col min="8190" max="8190" width="1.42578125" style="36" customWidth="1"/>
    <col min="8191" max="8191" width="11.42578125" style="36"/>
    <col min="8192" max="8192" width="1.42578125" style="36" customWidth="1"/>
    <col min="8193" max="8197" width="11.42578125" style="36"/>
    <col min="8198" max="8216" width="0" style="36" hidden="1" customWidth="1"/>
    <col min="8217" max="8430" width="11.42578125" style="36"/>
    <col min="8431" max="8431" width="2.5703125" style="36" customWidth="1"/>
    <col min="8432" max="8432" width="3.42578125" style="36" customWidth="1"/>
    <col min="8433" max="8433" width="31.42578125" style="36" customWidth="1"/>
    <col min="8434" max="8434" width="1.42578125" style="36" customWidth="1"/>
    <col min="8435" max="8435" width="11.42578125" style="36"/>
    <col min="8436" max="8436" width="1.42578125" style="36" customWidth="1"/>
    <col min="8437" max="8437" width="11.42578125" style="36"/>
    <col min="8438" max="8438" width="1.42578125" style="36" customWidth="1"/>
    <col min="8439" max="8439" width="11.42578125" style="36"/>
    <col min="8440" max="8440" width="1.42578125" style="36" customWidth="1"/>
    <col min="8441" max="8441" width="11.42578125" style="36"/>
    <col min="8442" max="8442" width="1.42578125" style="36" customWidth="1"/>
    <col min="8443" max="8443" width="11.42578125" style="36"/>
    <col min="8444" max="8444" width="1.42578125" style="36" customWidth="1"/>
    <col min="8445" max="8445" width="11.42578125" style="36"/>
    <col min="8446" max="8446" width="1.42578125" style="36" customWidth="1"/>
    <col min="8447" max="8447" width="11.42578125" style="36"/>
    <col min="8448" max="8448" width="1.42578125" style="36" customWidth="1"/>
    <col min="8449" max="8453" width="11.42578125" style="36"/>
    <col min="8454" max="8472" width="0" style="36" hidden="1" customWidth="1"/>
    <col min="8473" max="8686" width="11.42578125" style="36"/>
    <col min="8687" max="8687" width="2.5703125" style="36" customWidth="1"/>
    <col min="8688" max="8688" width="3.42578125" style="36" customWidth="1"/>
    <col min="8689" max="8689" width="31.42578125" style="36" customWidth="1"/>
    <col min="8690" max="8690" width="1.42578125" style="36" customWidth="1"/>
    <col min="8691" max="8691" width="11.42578125" style="36"/>
    <col min="8692" max="8692" width="1.42578125" style="36" customWidth="1"/>
    <col min="8693" max="8693" width="11.42578125" style="36"/>
    <col min="8694" max="8694" width="1.42578125" style="36" customWidth="1"/>
    <col min="8695" max="8695" width="11.42578125" style="36"/>
    <col min="8696" max="8696" width="1.42578125" style="36" customWidth="1"/>
    <col min="8697" max="8697" width="11.42578125" style="36"/>
    <col min="8698" max="8698" width="1.42578125" style="36" customWidth="1"/>
    <col min="8699" max="8699" width="11.42578125" style="36"/>
    <col min="8700" max="8700" width="1.42578125" style="36" customWidth="1"/>
    <col min="8701" max="8701" width="11.42578125" style="36"/>
    <col min="8702" max="8702" width="1.42578125" style="36" customWidth="1"/>
    <col min="8703" max="8703" width="11.42578125" style="36"/>
    <col min="8704" max="8704" width="1.42578125" style="36" customWidth="1"/>
    <col min="8705" max="8709" width="11.42578125" style="36"/>
    <col min="8710" max="8728" width="0" style="36" hidden="1" customWidth="1"/>
    <col min="8729" max="8942" width="11.42578125" style="36"/>
    <col min="8943" max="8943" width="2.5703125" style="36" customWidth="1"/>
    <col min="8944" max="8944" width="3.42578125" style="36" customWidth="1"/>
    <col min="8945" max="8945" width="31.42578125" style="36" customWidth="1"/>
    <col min="8946" max="8946" width="1.42578125" style="36" customWidth="1"/>
    <col min="8947" max="8947" width="11.42578125" style="36"/>
    <col min="8948" max="8948" width="1.42578125" style="36" customWidth="1"/>
    <col min="8949" max="8949" width="11.42578125" style="36"/>
    <col min="8950" max="8950" width="1.42578125" style="36" customWidth="1"/>
    <col min="8951" max="8951" width="11.42578125" style="36"/>
    <col min="8952" max="8952" width="1.42578125" style="36" customWidth="1"/>
    <col min="8953" max="8953" width="11.42578125" style="36"/>
    <col min="8954" max="8954" width="1.42578125" style="36" customWidth="1"/>
    <col min="8955" max="8955" width="11.42578125" style="36"/>
    <col min="8956" max="8956" width="1.42578125" style="36" customWidth="1"/>
    <col min="8957" max="8957" width="11.42578125" style="36"/>
    <col min="8958" max="8958" width="1.42578125" style="36" customWidth="1"/>
    <col min="8959" max="8959" width="11.42578125" style="36"/>
    <col min="8960" max="8960" width="1.42578125" style="36" customWidth="1"/>
    <col min="8961" max="8965" width="11.42578125" style="36"/>
    <col min="8966" max="8984" width="0" style="36" hidden="1" customWidth="1"/>
    <col min="8985" max="9198" width="11.42578125" style="36"/>
    <col min="9199" max="9199" width="2.5703125" style="36" customWidth="1"/>
    <col min="9200" max="9200" width="3.42578125" style="36" customWidth="1"/>
    <col min="9201" max="9201" width="31.42578125" style="36" customWidth="1"/>
    <col min="9202" max="9202" width="1.42578125" style="36" customWidth="1"/>
    <col min="9203" max="9203" width="11.42578125" style="36"/>
    <col min="9204" max="9204" width="1.42578125" style="36" customWidth="1"/>
    <col min="9205" max="9205" width="11.42578125" style="36"/>
    <col min="9206" max="9206" width="1.42578125" style="36" customWidth="1"/>
    <col min="9207" max="9207" width="11.42578125" style="36"/>
    <col min="9208" max="9208" width="1.42578125" style="36" customWidth="1"/>
    <col min="9209" max="9209" width="11.42578125" style="36"/>
    <col min="9210" max="9210" width="1.42578125" style="36" customWidth="1"/>
    <col min="9211" max="9211" width="11.42578125" style="36"/>
    <col min="9212" max="9212" width="1.42578125" style="36" customWidth="1"/>
    <col min="9213" max="9213" width="11.42578125" style="36"/>
    <col min="9214" max="9214" width="1.42578125" style="36" customWidth="1"/>
    <col min="9215" max="9215" width="11.42578125" style="36"/>
    <col min="9216" max="9216" width="1.42578125" style="36" customWidth="1"/>
    <col min="9217" max="9221" width="11.42578125" style="36"/>
    <col min="9222" max="9240" width="0" style="36" hidden="1" customWidth="1"/>
    <col min="9241" max="9454" width="11.42578125" style="36"/>
    <col min="9455" max="9455" width="2.5703125" style="36" customWidth="1"/>
    <col min="9456" max="9456" width="3.42578125" style="36" customWidth="1"/>
    <col min="9457" max="9457" width="31.42578125" style="36" customWidth="1"/>
    <col min="9458" max="9458" width="1.42578125" style="36" customWidth="1"/>
    <col min="9459" max="9459" width="11.42578125" style="36"/>
    <col min="9460" max="9460" width="1.42578125" style="36" customWidth="1"/>
    <col min="9461" max="9461" width="11.42578125" style="36"/>
    <col min="9462" max="9462" width="1.42578125" style="36" customWidth="1"/>
    <col min="9463" max="9463" width="11.42578125" style="36"/>
    <col min="9464" max="9464" width="1.42578125" style="36" customWidth="1"/>
    <col min="9465" max="9465" width="11.42578125" style="36"/>
    <col min="9466" max="9466" width="1.42578125" style="36" customWidth="1"/>
    <col min="9467" max="9467" width="11.42578125" style="36"/>
    <col min="9468" max="9468" width="1.42578125" style="36" customWidth="1"/>
    <col min="9469" max="9469" width="11.42578125" style="36"/>
    <col min="9470" max="9470" width="1.42578125" style="36" customWidth="1"/>
    <col min="9471" max="9471" width="11.42578125" style="36"/>
    <col min="9472" max="9472" width="1.42578125" style="36" customWidth="1"/>
    <col min="9473" max="9477" width="11.42578125" style="36"/>
    <col min="9478" max="9496" width="0" style="36" hidden="1" customWidth="1"/>
    <col min="9497" max="9710" width="11.42578125" style="36"/>
    <col min="9711" max="9711" width="2.5703125" style="36" customWidth="1"/>
    <col min="9712" max="9712" width="3.42578125" style="36" customWidth="1"/>
    <col min="9713" max="9713" width="31.42578125" style="36" customWidth="1"/>
    <col min="9714" max="9714" width="1.42578125" style="36" customWidth="1"/>
    <col min="9715" max="9715" width="11.42578125" style="36"/>
    <col min="9716" max="9716" width="1.42578125" style="36" customWidth="1"/>
    <col min="9717" max="9717" width="11.42578125" style="36"/>
    <col min="9718" max="9718" width="1.42578125" style="36" customWidth="1"/>
    <col min="9719" max="9719" width="11.42578125" style="36"/>
    <col min="9720" max="9720" width="1.42578125" style="36" customWidth="1"/>
    <col min="9721" max="9721" width="11.42578125" style="36"/>
    <col min="9722" max="9722" width="1.42578125" style="36" customWidth="1"/>
    <col min="9723" max="9723" width="11.42578125" style="36"/>
    <col min="9724" max="9724" width="1.42578125" style="36" customWidth="1"/>
    <col min="9725" max="9725" width="11.42578125" style="36"/>
    <col min="9726" max="9726" width="1.42578125" style="36" customWidth="1"/>
    <col min="9727" max="9727" width="11.42578125" style="36"/>
    <col min="9728" max="9728" width="1.42578125" style="36" customWidth="1"/>
    <col min="9729" max="9733" width="11.42578125" style="36"/>
    <col min="9734" max="9752" width="0" style="36" hidden="1" customWidth="1"/>
    <col min="9753" max="9966" width="11.42578125" style="36"/>
    <col min="9967" max="9967" width="2.5703125" style="36" customWidth="1"/>
    <col min="9968" max="9968" width="3.42578125" style="36" customWidth="1"/>
    <col min="9969" max="9969" width="31.42578125" style="36" customWidth="1"/>
    <col min="9970" max="9970" width="1.42578125" style="36" customWidth="1"/>
    <col min="9971" max="9971" width="11.42578125" style="36"/>
    <col min="9972" max="9972" width="1.42578125" style="36" customWidth="1"/>
    <col min="9973" max="9973" width="11.42578125" style="36"/>
    <col min="9974" max="9974" width="1.42578125" style="36" customWidth="1"/>
    <col min="9975" max="9975" width="11.42578125" style="36"/>
    <col min="9976" max="9976" width="1.42578125" style="36" customWidth="1"/>
    <col min="9977" max="9977" width="11.42578125" style="36"/>
    <col min="9978" max="9978" width="1.42578125" style="36" customWidth="1"/>
    <col min="9979" max="9979" width="11.42578125" style="36"/>
    <col min="9980" max="9980" width="1.42578125" style="36" customWidth="1"/>
    <col min="9981" max="9981" width="11.42578125" style="36"/>
    <col min="9982" max="9982" width="1.42578125" style="36" customWidth="1"/>
    <col min="9983" max="9983" width="11.42578125" style="36"/>
    <col min="9984" max="9984" width="1.42578125" style="36" customWidth="1"/>
    <col min="9985" max="9989" width="11.42578125" style="36"/>
    <col min="9990" max="10008" width="0" style="36" hidden="1" customWidth="1"/>
    <col min="10009" max="10222" width="11.42578125" style="36"/>
    <col min="10223" max="10223" width="2.5703125" style="36" customWidth="1"/>
    <col min="10224" max="10224" width="3.42578125" style="36" customWidth="1"/>
    <col min="10225" max="10225" width="31.42578125" style="36" customWidth="1"/>
    <col min="10226" max="10226" width="1.42578125" style="36" customWidth="1"/>
    <col min="10227" max="10227" width="11.42578125" style="36"/>
    <col min="10228" max="10228" width="1.42578125" style="36" customWidth="1"/>
    <col min="10229" max="10229" width="11.42578125" style="36"/>
    <col min="10230" max="10230" width="1.42578125" style="36" customWidth="1"/>
    <col min="10231" max="10231" width="11.42578125" style="36"/>
    <col min="10232" max="10232" width="1.42578125" style="36" customWidth="1"/>
    <col min="10233" max="10233" width="11.42578125" style="36"/>
    <col min="10234" max="10234" width="1.42578125" style="36" customWidth="1"/>
    <col min="10235" max="10235" width="11.42578125" style="36"/>
    <col min="10236" max="10236" width="1.42578125" style="36" customWidth="1"/>
    <col min="10237" max="10237" width="11.42578125" style="36"/>
    <col min="10238" max="10238" width="1.42578125" style="36" customWidth="1"/>
    <col min="10239" max="10239" width="11.42578125" style="36"/>
    <col min="10240" max="10240" width="1.42578125" style="36" customWidth="1"/>
    <col min="10241" max="10245" width="11.42578125" style="36"/>
    <col min="10246" max="10264" width="0" style="36" hidden="1" customWidth="1"/>
    <col min="10265" max="10478" width="11.42578125" style="36"/>
    <col min="10479" max="10479" width="2.5703125" style="36" customWidth="1"/>
    <col min="10480" max="10480" width="3.42578125" style="36" customWidth="1"/>
    <col min="10481" max="10481" width="31.42578125" style="36" customWidth="1"/>
    <col min="10482" max="10482" width="1.42578125" style="36" customWidth="1"/>
    <col min="10483" max="10483" width="11.42578125" style="36"/>
    <col min="10484" max="10484" width="1.42578125" style="36" customWidth="1"/>
    <col min="10485" max="10485" width="11.42578125" style="36"/>
    <col min="10486" max="10486" width="1.42578125" style="36" customWidth="1"/>
    <col min="10487" max="10487" width="11.42578125" style="36"/>
    <col min="10488" max="10488" width="1.42578125" style="36" customWidth="1"/>
    <col min="10489" max="10489" width="11.42578125" style="36"/>
    <col min="10490" max="10490" width="1.42578125" style="36" customWidth="1"/>
    <col min="10491" max="10491" width="11.42578125" style="36"/>
    <col min="10492" max="10492" width="1.42578125" style="36" customWidth="1"/>
    <col min="10493" max="10493" width="11.42578125" style="36"/>
    <col min="10494" max="10494" width="1.42578125" style="36" customWidth="1"/>
    <col min="10495" max="10495" width="11.42578125" style="36"/>
    <col min="10496" max="10496" width="1.42578125" style="36" customWidth="1"/>
    <col min="10497" max="10501" width="11.42578125" style="36"/>
    <col min="10502" max="10520" width="0" style="36" hidden="1" customWidth="1"/>
    <col min="10521" max="10734" width="11.42578125" style="36"/>
    <col min="10735" max="10735" width="2.5703125" style="36" customWidth="1"/>
    <col min="10736" max="10736" width="3.42578125" style="36" customWidth="1"/>
    <col min="10737" max="10737" width="31.42578125" style="36" customWidth="1"/>
    <col min="10738" max="10738" width="1.42578125" style="36" customWidth="1"/>
    <col min="10739" max="10739" width="11.42578125" style="36"/>
    <col min="10740" max="10740" width="1.42578125" style="36" customWidth="1"/>
    <col min="10741" max="10741" width="11.42578125" style="36"/>
    <col min="10742" max="10742" width="1.42578125" style="36" customWidth="1"/>
    <col min="10743" max="10743" width="11.42578125" style="36"/>
    <col min="10744" max="10744" width="1.42578125" style="36" customWidth="1"/>
    <col min="10745" max="10745" width="11.42578125" style="36"/>
    <col min="10746" max="10746" width="1.42578125" style="36" customWidth="1"/>
    <col min="10747" max="10747" width="11.42578125" style="36"/>
    <col min="10748" max="10748" width="1.42578125" style="36" customWidth="1"/>
    <col min="10749" max="10749" width="11.42578125" style="36"/>
    <col min="10750" max="10750" width="1.42578125" style="36" customWidth="1"/>
    <col min="10751" max="10751" width="11.42578125" style="36"/>
    <col min="10752" max="10752" width="1.42578125" style="36" customWidth="1"/>
    <col min="10753" max="10757" width="11.42578125" style="36"/>
    <col min="10758" max="10776" width="0" style="36" hidden="1" customWidth="1"/>
    <col min="10777" max="10990" width="11.42578125" style="36"/>
    <col min="10991" max="10991" width="2.5703125" style="36" customWidth="1"/>
    <col min="10992" max="10992" width="3.42578125" style="36" customWidth="1"/>
    <col min="10993" max="10993" width="31.42578125" style="36" customWidth="1"/>
    <col min="10994" max="10994" width="1.42578125" style="36" customWidth="1"/>
    <col min="10995" max="10995" width="11.42578125" style="36"/>
    <col min="10996" max="10996" width="1.42578125" style="36" customWidth="1"/>
    <col min="10997" max="10997" width="11.42578125" style="36"/>
    <col min="10998" max="10998" width="1.42578125" style="36" customWidth="1"/>
    <col min="10999" max="10999" width="11.42578125" style="36"/>
    <col min="11000" max="11000" width="1.42578125" style="36" customWidth="1"/>
    <col min="11001" max="11001" width="11.42578125" style="36"/>
    <col min="11002" max="11002" width="1.42578125" style="36" customWidth="1"/>
    <col min="11003" max="11003" width="11.42578125" style="36"/>
    <col min="11004" max="11004" width="1.42578125" style="36" customWidth="1"/>
    <col min="11005" max="11005" width="11.42578125" style="36"/>
    <col min="11006" max="11006" width="1.42578125" style="36" customWidth="1"/>
    <col min="11007" max="11007" width="11.42578125" style="36"/>
    <col min="11008" max="11008" width="1.42578125" style="36" customWidth="1"/>
    <col min="11009" max="11013" width="11.42578125" style="36"/>
    <col min="11014" max="11032" width="0" style="36" hidden="1" customWidth="1"/>
    <col min="11033" max="11246" width="11.42578125" style="36"/>
    <col min="11247" max="11247" width="2.5703125" style="36" customWidth="1"/>
    <col min="11248" max="11248" width="3.42578125" style="36" customWidth="1"/>
    <col min="11249" max="11249" width="31.42578125" style="36" customWidth="1"/>
    <col min="11250" max="11250" width="1.42578125" style="36" customWidth="1"/>
    <col min="11251" max="11251" width="11.42578125" style="36"/>
    <col min="11252" max="11252" width="1.42578125" style="36" customWidth="1"/>
    <col min="11253" max="11253" width="11.42578125" style="36"/>
    <col min="11254" max="11254" width="1.42578125" style="36" customWidth="1"/>
    <col min="11255" max="11255" width="11.42578125" style="36"/>
    <col min="11256" max="11256" width="1.42578125" style="36" customWidth="1"/>
    <col min="11257" max="11257" width="11.42578125" style="36"/>
    <col min="11258" max="11258" width="1.42578125" style="36" customWidth="1"/>
    <col min="11259" max="11259" width="11.42578125" style="36"/>
    <col min="11260" max="11260" width="1.42578125" style="36" customWidth="1"/>
    <col min="11261" max="11261" width="11.42578125" style="36"/>
    <col min="11262" max="11262" width="1.42578125" style="36" customWidth="1"/>
    <col min="11263" max="11263" width="11.42578125" style="36"/>
    <col min="11264" max="11264" width="1.42578125" style="36" customWidth="1"/>
    <col min="11265" max="11269" width="11.42578125" style="36"/>
    <col min="11270" max="11288" width="0" style="36" hidden="1" customWidth="1"/>
    <col min="11289" max="11502" width="11.42578125" style="36"/>
    <col min="11503" max="11503" width="2.5703125" style="36" customWidth="1"/>
    <col min="11504" max="11504" width="3.42578125" style="36" customWidth="1"/>
    <col min="11505" max="11505" width="31.42578125" style="36" customWidth="1"/>
    <col min="11506" max="11506" width="1.42578125" style="36" customWidth="1"/>
    <col min="11507" max="11507" width="11.42578125" style="36"/>
    <col min="11508" max="11508" width="1.42578125" style="36" customWidth="1"/>
    <col min="11509" max="11509" width="11.42578125" style="36"/>
    <col min="11510" max="11510" width="1.42578125" style="36" customWidth="1"/>
    <col min="11511" max="11511" width="11.42578125" style="36"/>
    <col min="11512" max="11512" width="1.42578125" style="36" customWidth="1"/>
    <col min="11513" max="11513" width="11.42578125" style="36"/>
    <col min="11514" max="11514" width="1.42578125" style="36" customWidth="1"/>
    <col min="11515" max="11515" width="11.42578125" style="36"/>
    <col min="11516" max="11516" width="1.42578125" style="36" customWidth="1"/>
    <col min="11517" max="11517" width="11.42578125" style="36"/>
    <col min="11518" max="11518" width="1.42578125" style="36" customWidth="1"/>
    <col min="11519" max="11519" width="11.42578125" style="36"/>
    <col min="11520" max="11520" width="1.42578125" style="36" customWidth="1"/>
    <col min="11521" max="11525" width="11.42578125" style="36"/>
    <col min="11526" max="11544" width="0" style="36" hidden="1" customWidth="1"/>
    <col min="11545" max="11758" width="11.42578125" style="36"/>
    <col min="11759" max="11759" width="2.5703125" style="36" customWidth="1"/>
    <col min="11760" max="11760" width="3.42578125" style="36" customWidth="1"/>
    <col min="11761" max="11761" width="31.42578125" style="36" customWidth="1"/>
    <col min="11762" max="11762" width="1.42578125" style="36" customWidth="1"/>
    <col min="11763" max="11763" width="11.42578125" style="36"/>
    <col min="11764" max="11764" width="1.42578125" style="36" customWidth="1"/>
    <col min="11765" max="11765" width="11.42578125" style="36"/>
    <col min="11766" max="11766" width="1.42578125" style="36" customWidth="1"/>
    <col min="11767" max="11767" width="11.42578125" style="36"/>
    <col min="11768" max="11768" width="1.42578125" style="36" customWidth="1"/>
    <col min="11769" max="11769" width="11.42578125" style="36"/>
    <col min="11770" max="11770" width="1.42578125" style="36" customWidth="1"/>
    <col min="11771" max="11771" width="11.42578125" style="36"/>
    <col min="11772" max="11772" width="1.42578125" style="36" customWidth="1"/>
    <col min="11773" max="11773" width="11.42578125" style="36"/>
    <col min="11774" max="11774" width="1.42578125" style="36" customWidth="1"/>
    <col min="11775" max="11775" width="11.42578125" style="36"/>
    <col min="11776" max="11776" width="1.42578125" style="36" customWidth="1"/>
    <col min="11777" max="11781" width="11.42578125" style="36"/>
    <col min="11782" max="11800" width="0" style="36" hidden="1" customWidth="1"/>
    <col min="11801" max="12014" width="11.42578125" style="36"/>
    <col min="12015" max="12015" width="2.5703125" style="36" customWidth="1"/>
    <col min="12016" max="12016" width="3.42578125" style="36" customWidth="1"/>
    <col min="12017" max="12017" width="31.42578125" style="36" customWidth="1"/>
    <col min="12018" max="12018" width="1.42578125" style="36" customWidth="1"/>
    <col min="12019" max="12019" width="11.42578125" style="36"/>
    <col min="12020" max="12020" width="1.42578125" style="36" customWidth="1"/>
    <col min="12021" max="12021" width="11.42578125" style="36"/>
    <col min="12022" max="12022" width="1.42578125" style="36" customWidth="1"/>
    <col min="12023" max="12023" width="11.42578125" style="36"/>
    <col min="12024" max="12024" width="1.42578125" style="36" customWidth="1"/>
    <col min="12025" max="12025" width="11.42578125" style="36"/>
    <col min="12026" max="12026" width="1.42578125" style="36" customWidth="1"/>
    <col min="12027" max="12027" width="11.42578125" style="36"/>
    <col min="12028" max="12028" width="1.42578125" style="36" customWidth="1"/>
    <col min="12029" max="12029" width="11.42578125" style="36"/>
    <col min="12030" max="12030" width="1.42578125" style="36" customWidth="1"/>
    <col min="12031" max="12031" width="11.42578125" style="36"/>
    <col min="12032" max="12032" width="1.42578125" style="36" customWidth="1"/>
    <col min="12033" max="12037" width="11.42578125" style="36"/>
    <col min="12038" max="12056" width="0" style="36" hidden="1" customWidth="1"/>
    <col min="12057" max="12270" width="11.42578125" style="36"/>
    <col min="12271" max="12271" width="2.5703125" style="36" customWidth="1"/>
    <col min="12272" max="12272" width="3.42578125" style="36" customWidth="1"/>
    <col min="12273" max="12273" width="31.42578125" style="36" customWidth="1"/>
    <col min="12274" max="12274" width="1.42578125" style="36" customWidth="1"/>
    <col min="12275" max="12275" width="11.42578125" style="36"/>
    <col min="12276" max="12276" width="1.42578125" style="36" customWidth="1"/>
    <col min="12277" max="12277" width="11.42578125" style="36"/>
    <col min="12278" max="12278" width="1.42578125" style="36" customWidth="1"/>
    <col min="12279" max="12279" width="11.42578125" style="36"/>
    <col min="12280" max="12280" width="1.42578125" style="36" customWidth="1"/>
    <col min="12281" max="12281" width="11.42578125" style="36"/>
    <col min="12282" max="12282" width="1.42578125" style="36" customWidth="1"/>
    <col min="12283" max="12283" width="11.42578125" style="36"/>
    <col min="12284" max="12284" width="1.42578125" style="36" customWidth="1"/>
    <col min="12285" max="12285" width="11.42578125" style="36"/>
    <col min="12286" max="12286" width="1.42578125" style="36" customWidth="1"/>
    <col min="12287" max="12287" width="11.42578125" style="36"/>
    <col min="12288" max="12288" width="1.42578125" style="36" customWidth="1"/>
    <col min="12289" max="12293" width="11.42578125" style="36"/>
    <col min="12294" max="12312" width="0" style="36" hidden="1" customWidth="1"/>
    <col min="12313" max="12526" width="11.42578125" style="36"/>
    <col min="12527" max="12527" width="2.5703125" style="36" customWidth="1"/>
    <col min="12528" max="12528" width="3.42578125" style="36" customWidth="1"/>
    <col min="12529" max="12529" width="31.42578125" style="36" customWidth="1"/>
    <col min="12530" max="12530" width="1.42578125" style="36" customWidth="1"/>
    <col min="12531" max="12531" width="11.42578125" style="36"/>
    <col min="12532" max="12532" width="1.42578125" style="36" customWidth="1"/>
    <col min="12533" max="12533" width="11.42578125" style="36"/>
    <col min="12534" max="12534" width="1.42578125" style="36" customWidth="1"/>
    <col min="12535" max="12535" width="11.42578125" style="36"/>
    <col min="12536" max="12536" width="1.42578125" style="36" customWidth="1"/>
    <col min="12537" max="12537" width="11.42578125" style="36"/>
    <col min="12538" max="12538" width="1.42578125" style="36" customWidth="1"/>
    <col min="12539" max="12539" width="11.42578125" style="36"/>
    <col min="12540" max="12540" width="1.42578125" style="36" customWidth="1"/>
    <col min="12541" max="12541" width="11.42578125" style="36"/>
    <col min="12542" max="12542" width="1.42578125" style="36" customWidth="1"/>
    <col min="12543" max="12543" width="11.42578125" style="36"/>
    <col min="12544" max="12544" width="1.42578125" style="36" customWidth="1"/>
    <col min="12545" max="12549" width="11.42578125" style="36"/>
    <col min="12550" max="12568" width="0" style="36" hidden="1" customWidth="1"/>
    <col min="12569" max="12782" width="11.42578125" style="36"/>
    <col min="12783" max="12783" width="2.5703125" style="36" customWidth="1"/>
    <col min="12784" max="12784" width="3.42578125" style="36" customWidth="1"/>
    <col min="12785" max="12785" width="31.42578125" style="36" customWidth="1"/>
    <col min="12786" max="12786" width="1.42578125" style="36" customWidth="1"/>
    <col min="12787" max="12787" width="11.42578125" style="36"/>
    <col min="12788" max="12788" width="1.42578125" style="36" customWidth="1"/>
    <col min="12789" max="12789" width="11.42578125" style="36"/>
    <col min="12790" max="12790" width="1.42578125" style="36" customWidth="1"/>
    <col min="12791" max="12791" width="11.42578125" style="36"/>
    <col min="12792" max="12792" width="1.42578125" style="36" customWidth="1"/>
    <col min="12793" max="12793" width="11.42578125" style="36"/>
    <col min="12794" max="12794" width="1.42578125" style="36" customWidth="1"/>
    <col min="12795" max="12795" width="11.42578125" style="36"/>
    <col min="12796" max="12796" width="1.42578125" style="36" customWidth="1"/>
    <col min="12797" max="12797" width="11.42578125" style="36"/>
    <col min="12798" max="12798" width="1.42578125" style="36" customWidth="1"/>
    <col min="12799" max="12799" width="11.42578125" style="36"/>
    <col min="12800" max="12800" width="1.42578125" style="36" customWidth="1"/>
    <col min="12801" max="12805" width="11.42578125" style="36"/>
    <col min="12806" max="12824" width="0" style="36" hidden="1" customWidth="1"/>
    <col min="12825" max="13038" width="11.42578125" style="36"/>
    <col min="13039" max="13039" width="2.5703125" style="36" customWidth="1"/>
    <col min="13040" max="13040" width="3.42578125" style="36" customWidth="1"/>
    <col min="13041" max="13041" width="31.42578125" style="36" customWidth="1"/>
    <col min="13042" max="13042" width="1.42578125" style="36" customWidth="1"/>
    <col min="13043" max="13043" width="11.42578125" style="36"/>
    <col min="13044" max="13044" width="1.42578125" style="36" customWidth="1"/>
    <col min="13045" max="13045" width="11.42578125" style="36"/>
    <col min="13046" max="13046" width="1.42578125" style="36" customWidth="1"/>
    <col min="13047" max="13047" width="11.42578125" style="36"/>
    <col min="13048" max="13048" width="1.42578125" style="36" customWidth="1"/>
    <col min="13049" max="13049" width="11.42578125" style="36"/>
    <col min="13050" max="13050" width="1.42578125" style="36" customWidth="1"/>
    <col min="13051" max="13051" width="11.42578125" style="36"/>
    <col min="13052" max="13052" width="1.42578125" style="36" customWidth="1"/>
    <col min="13053" max="13053" width="11.42578125" style="36"/>
    <col min="13054" max="13054" width="1.42578125" style="36" customWidth="1"/>
    <col min="13055" max="13055" width="11.42578125" style="36"/>
    <col min="13056" max="13056" width="1.42578125" style="36" customWidth="1"/>
    <col min="13057" max="13061" width="11.42578125" style="36"/>
    <col min="13062" max="13080" width="0" style="36" hidden="1" customWidth="1"/>
    <col min="13081" max="13294" width="11.42578125" style="36"/>
    <col min="13295" max="13295" width="2.5703125" style="36" customWidth="1"/>
    <col min="13296" max="13296" width="3.42578125" style="36" customWidth="1"/>
    <col min="13297" max="13297" width="31.42578125" style="36" customWidth="1"/>
    <col min="13298" max="13298" width="1.42578125" style="36" customWidth="1"/>
    <col min="13299" max="13299" width="11.42578125" style="36"/>
    <col min="13300" max="13300" width="1.42578125" style="36" customWidth="1"/>
    <col min="13301" max="13301" width="11.42578125" style="36"/>
    <col min="13302" max="13302" width="1.42578125" style="36" customWidth="1"/>
    <col min="13303" max="13303" width="11.42578125" style="36"/>
    <col min="13304" max="13304" width="1.42578125" style="36" customWidth="1"/>
    <col min="13305" max="13305" width="11.42578125" style="36"/>
    <col min="13306" max="13306" width="1.42578125" style="36" customWidth="1"/>
    <col min="13307" max="13307" width="11.42578125" style="36"/>
    <col min="13308" max="13308" width="1.42578125" style="36" customWidth="1"/>
    <col min="13309" max="13309" width="11.42578125" style="36"/>
    <col min="13310" max="13310" width="1.42578125" style="36" customWidth="1"/>
    <col min="13311" max="13311" width="11.42578125" style="36"/>
    <col min="13312" max="13312" width="1.42578125" style="36" customWidth="1"/>
    <col min="13313" max="13317" width="11.42578125" style="36"/>
    <col min="13318" max="13336" width="0" style="36" hidden="1" customWidth="1"/>
    <col min="13337" max="13550" width="11.42578125" style="36"/>
    <col min="13551" max="13551" width="2.5703125" style="36" customWidth="1"/>
    <col min="13552" max="13552" width="3.42578125" style="36" customWidth="1"/>
    <col min="13553" max="13553" width="31.42578125" style="36" customWidth="1"/>
    <col min="13554" max="13554" width="1.42578125" style="36" customWidth="1"/>
    <col min="13555" max="13555" width="11.42578125" style="36"/>
    <col min="13556" max="13556" width="1.42578125" style="36" customWidth="1"/>
    <col min="13557" max="13557" width="11.42578125" style="36"/>
    <col min="13558" max="13558" width="1.42578125" style="36" customWidth="1"/>
    <col min="13559" max="13559" width="11.42578125" style="36"/>
    <col min="13560" max="13560" width="1.42578125" style="36" customWidth="1"/>
    <col min="13561" max="13561" width="11.42578125" style="36"/>
    <col min="13562" max="13562" width="1.42578125" style="36" customWidth="1"/>
    <col min="13563" max="13563" width="11.42578125" style="36"/>
    <col min="13564" max="13564" width="1.42578125" style="36" customWidth="1"/>
    <col min="13565" max="13565" width="11.42578125" style="36"/>
    <col min="13566" max="13566" width="1.42578125" style="36" customWidth="1"/>
    <col min="13567" max="13567" width="11.42578125" style="36"/>
    <col min="13568" max="13568" width="1.42578125" style="36" customWidth="1"/>
    <col min="13569" max="13573" width="11.42578125" style="36"/>
    <col min="13574" max="13592" width="0" style="36" hidden="1" customWidth="1"/>
    <col min="13593" max="13806" width="11.42578125" style="36"/>
    <col min="13807" max="13807" width="2.5703125" style="36" customWidth="1"/>
    <col min="13808" max="13808" width="3.42578125" style="36" customWidth="1"/>
    <col min="13809" max="13809" width="31.42578125" style="36" customWidth="1"/>
    <col min="13810" max="13810" width="1.42578125" style="36" customWidth="1"/>
    <col min="13811" max="13811" width="11.42578125" style="36"/>
    <col min="13812" max="13812" width="1.42578125" style="36" customWidth="1"/>
    <col min="13813" max="13813" width="11.42578125" style="36"/>
    <col min="13814" max="13814" width="1.42578125" style="36" customWidth="1"/>
    <col min="13815" max="13815" width="11.42578125" style="36"/>
    <col min="13816" max="13816" width="1.42578125" style="36" customWidth="1"/>
    <col min="13817" max="13817" width="11.42578125" style="36"/>
    <col min="13818" max="13818" width="1.42578125" style="36" customWidth="1"/>
    <col min="13819" max="13819" width="11.42578125" style="36"/>
    <col min="13820" max="13820" width="1.42578125" style="36" customWidth="1"/>
    <col min="13821" max="13821" width="11.42578125" style="36"/>
    <col min="13822" max="13822" width="1.42578125" style="36" customWidth="1"/>
    <col min="13823" max="13823" width="11.42578125" style="36"/>
    <col min="13824" max="13824" width="1.42578125" style="36" customWidth="1"/>
    <col min="13825" max="13829" width="11.42578125" style="36"/>
    <col min="13830" max="13848" width="0" style="36" hidden="1" customWidth="1"/>
    <col min="13849" max="14062" width="11.42578125" style="36"/>
    <col min="14063" max="14063" width="2.5703125" style="36" customWidth="1"/>
    <col min="14064" max="14064" width="3.42578125" style="36" customWidth="1"/>
    <col min="14065" max="14065" width="31.42578125" style="36" customWidth="1"/>
    <col min="14066" max="14066" width="1.42578125" style="36" customWidth="1"/>
    <col min="14067" max="14067" width="11.42578125" style="36"/>
    <col min="14068" max="14068" width="1.42578125" style="36" customWidth="1"/>
    <col min="14069" max="14069" width="11.42578125" style="36"/>
    <col min="14070" max="14070" width="1.42578125" style="36" customWidth="1"/>
    <col min="14071" max="14071" width="11.42578125" style="36"/>
    <col min="14072" max="14072" width="1.42578125" style="36" customWidth="1"/>
    <col min="14073" max="14073" width="11.42578125" style="36"/>
    <col min="14074" max="14074" width="1.42578125" style="36" customWidth="1"/>
    <col min="14075" max="14075" width="11.42578125" style="36"/>
    <col min="14076" max="14076" width="1.42578125" style="36" customWidth="1"/>
    <col min="14077" max="14077" width="11.42578125" style="36"/>
    <col min="14078" max="14078" width="1.42578125" style="36" customWidth="1"/>
    <col min="14079" max="14079" width="11.42578125" style="36"/>
    <col min="14080" max="14080" width="1.42578125" style="36" customWidth="1"/>
    <col min="14081" max="14085" width="11.42578125" style="36"/>
    <col min="14086" max="14104" width="0" style="36" hidden="1" customWidth="1"/>
    <col min="14105" max="14318" width="11.42578125" style="36"/>
    <col min="14319" max="14319" width="2.5703125" style="36" customWidth="1"/>
    <col min="14320" max="14320" width="3.42578125" style="36" customWidth="1"/>
    <col min="14321" max="14321" width="31.42578125" style="36" customWidth="1"/>
    <col min="14322" max="14322" width="1.42578125" style="36" customWidth="1"/>
    <col min="14323" max="14323" width="11.42578125" style="36"/>
    <col min="14324" max="14324" width="1.42578125" style="36" customWidth="1"/>
    <col min="14325" max="14325" width="11.42578125" style="36"/>
    <col min="14326" max="14326" width="1.42578125" style="36" customWidth="1"/>
    <col min="14327" max="14327" width="11.42578125" style="36"/>
    <col min="14328" max="14328" width="1.42578125" style="36" customWidth="1"/>
    <col min="14329" max="14329" width="11.42578125" style="36"/>
    <col min="14330" max="14330" width="1.42578125" style="36" customWidth="1"/>
    <col min="14331" max="14331" width="11.42578125" style="36"/>
    <col min="14332" max="14332" width="1.42578125" style="36" customWidth="1"/>
    <col min="14333" max="14333" width="11.42578125" style="36"/>
    <col min="14334" max="14334" width="1.42578125" style="36" customWidth="1"/>
    <col min="14335" max="14335" width="11.42578125" style="36"/>
    <col min="14336" max="14336" width="1.42578125" style="36" customWidth="1"/>
    <col min="14337" max="14341" width="11.42578125" style="36"/>
    <col min="14342" max="14360" width="0" style="36" hidden="1" customWidth="1"/>
    <col min="14361" max="14574" width="11.42578125" style="36"/>
    <col min="14575" max="14575" width="2.5703125" style="36" customWidth="1"/>
    <col min="14576" max="14576" width="3.42578125" style="36" customWidth="1"/>
    <col min="14577" max="14577" width="31.42578125" style="36" customWidth="1"/>
    <col min="14578" max="14578" width="1.42578125" style="36" customWidth="1"/>
    <col min="14579" max="14579" width="11.42578125" style="36"/>
    <col min="14580" max="14580" width="1.42578125" style="36" customWidth="1"/>
    <col min="14581" max="14581" width="11.42578125" style="36"/>
    <col min="14582" max="14582" width="1.42578125" style="36" customWidth="1"/>
    <col min="14583" max="14583" width="11.42578125" style="36"/>
    <col min="14584" max="14584" width="1.42578125" style="36" customWidth="1"/>
    <col min="14585" max="14585" width="11.42578125" style="36"/>
    <col min="14586" max="14586" width="1.42578125" style="36" customWidth="1"/>
    <col min="14587" max="14587" width="11.42578125" style="36"/>
    <col min="14588" max="14588" width="1.42578125" style="36" customWidth="1"/>
    <col min="14589" max="14589" width="11.42578125" style="36"/>
    <col min="14590" max="14590" width="1.42578125" style="36" customWidth="1"/>
    <col min="14591" max="14591" width="11.42578125" style="36"/>
    <col min="14592" max="14592" width="1.42578125" style="36" customWidth="1"/>
    <col min="14593" max="14597" width="11.42578125" style="36"/>
    <col min="14598" max="14616" width="0" style="36" hidden="1" customWidth="1"/>
    <col min="14617" max="14830" width="11.42578125" style="36"/>
    <col min="14831" max="14831" width="2.5703125" style="36" customWidth="1"/>
    <col min="14832" max="14832" width="3.42578125" style="36" customWidth="1"/>
    <col min="14833" max="14833" width="31.42578125" style="36" customWidth="1"/>
    <col min="14834" max="14834" width="1.42578125" style="36" customWidth="1"/>
    <col min="14835" max="14835" width="11.42578125" style="36"/>
    <col min="14836" max="14836" width="1.42578125" style="36" customWidth="1"/>
    <col min="14837" max="14837" width="11.42578125" style="36"/>
    <col min="14838" max="14838" width="1.42578125" style="36" customWidth="1"/>
    <col min="14839" max="14839" width="11.42578125" style="36"/>
    <col min="14840" max="14840" width="1.42578125" style="36" customWidth="1"/>
    <col min="14841" max="14841" width="11.42578125" style="36"/>
    <col min="14842" max="14842" width="1.42578125" style="36" customWidth="1"/>
    <col min="14843" max="14843" width="11.42578125" style="36"/>
    <col min="14844" max="14844" width="1.42578125" style="36" customWidth="1"/>
    <col min="14845" max="14845" width="11.42578125" style="36"/>
    <col min="14846" max="14846" width="1.42578125" style="36" customWidth="1"/>
    <col min="14847" max="14847" width="11.42578125" style="36"/>
    <col min="14848" max="14848" width="1.42578125" style="36" customWidth="1"/>
    <col min="14849" max="14853" width="11.42578125" style="36"/>
    <col min="14854" max="14872" width="0" style="36" hidden="1" customWidth="1"/>
    <col min="14873" max="15086" width="11.42578125" style="36"/>
    <col min="15087" max="15087" width="2.5703125" style="36" customWidth="1"/>
    <col min="15088" max="15088" width="3.42578125" style="36" customWidth="1"/>
    <col min="15089" max="15089" width="31.42578125" style="36" customWidth="1"/>
    <col min="15090" max="15090" width="1.42578125" style="36" customWidth="1"/>
    <col min="15091" max="15091" width="11.42578125" style="36"/>
    <col min="15092" max="15092" width="1.42578125" style="36" customWidth="1"/>
    <col min="15093" max="15093" width="11.42578125" style="36"/>
    <col min="15094" max="15094" width="1.42578125" style="36" customWidth="1"/>
    <col min="15095" max="15095" width="11.42578125" style="36"/>
    <col min="15096" max="15096" width="1.42578125" style="36" customWidth="1"/>
    <col min="15097" max="15097" width="11.42578125" style="36"/>
    <col min="15098" max="15098" width="1.42578125" style="36" customWidth="1"/>
    <col min="15099" max="15099" width="11.42578125" style="36"/>
    <col min="15100" max="15100" width="1.42578125" style="36" customWidth="1"/>
    <col min="15101" max="15101" width="11.42578125" style="36"/>
    <col min="15102" max="15102" width="1.42578125" style="36" customWidth="1"/>
    <col min="15103" max="15103" width="11.42578125" style="36"/>
    <col min="15104" max="15104" width="1.42578125" style="36" customWidth="1"/>
    <col min="15105" max="15109" width="11.42578125" style="36"/>
    <col min="15110" max="15128" width="0" style="36" hidden="1" customWidth="1"/>
    <col min="15129" max="15342" width="11.42578125" style="36"/>
    <col min="15343" max="15343" width="2.5703125" style="36" customWidth="1"/>
    <col min="15344" max="15344" width="3.42578125" style="36" customWidth="1"/>
    <col min="15345" max="15345" width="31.42578125" style="36" customWidth="1"/>
    <col min="15346" max="15346" width="1.42578125" style="36" customWidth="1"/>
    <col min="15347" max="15347" width="11.42578125" style="36"/>
    <col min="15348" max="15348" width="1.42578125" style="36" customWidth="1"/>
    <col min="15349" max="15349" width="11.42578125" style="36"/>
    <col min="15350" max="15350" width="1.42578125" style="36" customWidth="1"/>
    <col min="15351" max="15351" width="11.42578125" style="36"/>
    <col min="15352" max="15352" width="1.42578125" style="36" customWidth="1"/>
    <col min="15353" max="15353" width="11.42578125" style="36"/>
    <col min="15354" max="15354" width="1.42578125" style="36" customWidth="1"/>
    <col min="15355" max="15355" width="11.42578125" style="36"/>
    <col min="15356" max="15356" width="1.42578125" style="36" customWidth="1"/>
    <col min="15357" max="15357" width="11.42578125" style="36"/>
    <col min="15358" max="15358" width="1.42578125" style="36" customWidth="1"/>
    <col min="15359" max="15359" width="11.42578125" style="36"/>
    <col min="15360" max="15360" width="1.42578125" style="36" customWidth="1"/>
    <col min="15361" max="15365" width="11.42578125" style="36"/>
    <col min="15366" max="15384" width="0" style="36" hidden="1" customWidth="1"/>
    <col min="15385" max="15598" width="11.42578125" style="36"/>
    <col min="15599" max="15599" width="2.5703125" style="36" customWidth="1"/>
    <col min="15600" max="15600" width="3.42578125" style="36" customWidth="1"/>
    <col min="15601" max="15601" width="31.42578125" style="36" customWidth="1"/>
    <col min="15602" max="15602" width="1.42578125" style="36" customWidth="1"/>
    <col min="15603" max="15603" width="11.42578125" style="36"/>
    <col min="15604" max="15604" width="1.42578125" style="36" customWidth="1"/>
    <col min="15605" max="15605" width="11.42578125" style="36"/>
    <col min="15606" max="15606" width="1.42578125" style="36" customWidth="1"/>
    <col min="15607" max="15607" width="11.42578125" style="36"/>
    <col min="15608" max="15608" width="1.42578125" style="36" customWidth="1"/>
    <col min="15609" max="15609" width="11.42578125" style="36"/>
    <col min="15610" max="15610" width="1.42578125" style="36" customWidth="1"/>
    <col min="15611" max="15611" width="11.42578125" style="36"/>
    <col min="15612" max="15612" width="1.42578125" style="36" customWidth="1"/>
    <col min="15613" max="15613" width="11.42578125" style="36"/>
    <col min="15614" max="15614" width="1.42578125" style="36" customWidth="1"/>
    <col min="15615" max="15615" width="11.42578125" style="36"/>
    <col min="15616" max="15616" width="1.42578125" style="36" customWidth="1"/>
    <col min="15617" max="15621" width="11.42578125" style="36"/>
    <col min="15622" max="15640" width="0" style="36" hidden="1" customWidth="1"/>
    <col min="15641" max="15854" width="11.42578125" style="36"/>
    <col min="15855" max="15855" width="2.5703125" style="36" customWidth="1"/>
    <col min="15856" max="15856" width="3.42578125" style="36" customWidth="1"/>
    <col min="15857" max="15857" width="31.42578125" style="36" customWidth="1"/>
    <col min="15858" max="15858" width="1.42578125" style="36" customWidth="1"/>
    <col min="15859" max="15859" width="11.42578125" style="36"/>
    <col min="15860" max="15860" width="1.42578125" style="36" customWidth="1"/>
    <col min="15861" max="15861" width="11.42578125" style="36"/>
    <col min="15862" max="15862" width="1.42578125" style="36" customWidth="1"/>
    <col min="15863" max="15863" width="11.42578125" style="36"/>
    <col min="15864" max="15864" width="1.42578125" style="36" customWidth="1"/>
    <col min="15865" max="15865" width="11.42578125" style="36"/>
    <col min="15866" max="15866" width="1.42578125" style="36" customWidth="1"/>
    <col min="15867" max="15867" width="11.42578125" style="36"/>
    <col min="15868" max="15868" width="1.42578125" style="36" customWidth="1"/>
    <col min="15869" max="15869" width="11.42578125" style="36"/>
    <col min="15870" max="15870" width="1.42578125" style="36" customWidth="1"/>
    <col min="15871" max="15871" width="11.42578125" style="36"/>
    <col min="15872" max="15872" width="1.42578125" style="36" customWidth="1"/>
    <col min="15873" max="15877" width="11.42578125" style="36"/>
    <col min="15878" max="15896" width="0" style="36" hidden="1" customWidth="1"/>
    <col min="15897" max="16110" width="11.42578125" style="36"/>
    <col min="16111" max="16111" width="2.5703125" style="36" customWidth="1"/>
    <col min="16112" max="16112" width="3.42578125" style="36" customWidth="1"/>
    <col min="16113" max="16113" width="31.42578125" style="36" customWidth="1"/>
    <col min="16114" max="16114" width="1.42578125" style="36" customWidth="1"/>
    <col min="16115" max="16115" width="11.42578125" style="36"/>
    <col min="16116" max="16116" width="1.42578125" style="36" customWidth="1"/>
    <col min="16117" max="16117" width="11.42578125" style="36"/>
    <col min="16118" max="16118" width="1.42578125" style="36" customWidth="1"/>
    <col min="16119" max="16119" width="11.42578125" style="36"/>
    <col min="16120" max="16120" width="1.42578125" style="36" customWidth="1"/>
    <col min="16121" max="16121" width="11.42578125" style="36"/>
    <col min="16122" max="16122" width="1.42578125" style="36" customWidth="1"/>
    <col min="16123" max="16123" width="11.42578125" style="36"/>
    <col min="16124" max="16124" width="1.42578125" style="36" customWidth="1"/>
    <col min="16125" max="16125" width="11.42578125" style="36"/>
    <col min="16126" max="16126" width="1.42578125" style="36" customWidth="1"/>
    <col min="16127" max="16127" width="11.42578125" style="36"/>
    <col min="16128" max="16128" width="1.42578125" style="36" customWidth="1"/>
    <col min="16129" max="16133" width="11.42578125" style="36"/>
    <col min="16134" max="16152" width="0" style="36" hidden="1" customWidth="1"/>
    <col min="16153" max="16366" width="11.42578125" style="36"/>
    <col min="16367" max="16384" width="11.42578125" style="36" customWidth="1"/>
  </cols>
  <sheetData>
    <row r="1" spans="1:33" ht="116.45" customHeight="1">
      <c r="A1" s="301" t="s">
        <v>1234</v>
      </c>
      <c r="B1" s="301"/>
      <c r="C1" s="301"/>
      <c r="D1" s="301"/>
      <c r="E1" s="301"/>
      <c r="F1" s="301"/>
      <c r="G1" s="301"/>
      <c r="H1" s="301"/>
      <c r="I1" s="301"/>
      <c r="J1" s="301"/>
      <c r="K1" s="301"/>
      <c r="L1" s="301"/>
      <c r="M1" s="301"/>
      <c r="N1" s="301"/>
      <c r="O1" s="301"/>
      <c r="P1" s="301"/>
      <c r="Q1" s="132"/>
      <c r="R1" s="132"/>
      <c r="S1" s="132"/>
      <c r="T1" s="132"/>
      <c r="U1" s="132"/>
      <c r="V1" s="132"/>
      <c r="W1" s="132"/>
      <c r="Y1" s="56"/>
    </row>
    <row r="2" spans="1:33" ht="16.7" customHeight="1">
      <c r="A2" s="303" t="str">
        <f>"  gültig bis "&amp;(AB304)</f>
        <v xml:space="preserve">  gültig bis 30.04.2025</v>
      </c>
      <c r="B2" s="303"/>
      <c r="C2" s="303"/>
      <c r="D2" s="123"/>
      <c r="E2" s="292" t="s">
        <v>1177</v>
      </c>
      <c r="F2" s="292"/>
      <c r="G2" s="292"/>
      <c r="H2" s="292"/>
      <c r="I2" s="292"/>
      <c r="J2" s="292"/>
      <c r="K2" s="292"/>
      <c r="L2" s="292"/>
      <c r="M2" s="292"/>
      <c r="N2" s="292"/>
      <c r="O2" s="292"/>
      <c r="P2" s="292"/>
      <c r="Q2" s="292"/>
      <c r="R2" s="292"/>
      <c r="S2" s="292"/>
      <c r="T2" s="292"/>
      <c r="U2" s="292"/>
      <c r="V2" s="292"/>
      <c r="W2" s="292"/>
      <c r="Y2" s="56"/>
    </row>
    <row r="3" spans="1:33" ht="28.7" customHeight="1">
      <c r="A3" s="67"/>
      <c r="B3" s="68"/>
      <c r="C3" s="68"/>
      <c r="D3" s="68"/>
      <c r="E3" s="292"/>
      <c r="F3" s="292"/>
      <c r="G3" s="292"/>
      <c r="H3" s="292"/>
      <c r="I3" s="292"/>
      <c r="J3" s="292"/>
      <c r="K3" s="292"/>
      <c r="L3" s="292"/>
      <c r="M3" s="292"/>
      <c r="N3" s="292"/>
      <c r="O3" s="292"/>
      <c r="P3" s="292"/>
      <c r="Q3" s="292"/>
      <c r="R3" s="292"/>
      <c r="S3" s="292"/>
      <c r="T3" s="292"/>
      <c r="U3" s="292"/>
      <c r="V3" s="292"/>
      <c r="W3" s="292"/>
    </row>
    <row r="4" spans="1:33" ht="20.45" customHeight="1">
      <c r="A4" s="37"/>
      <c r="B4" s="62" t="s">
        <v>145</v>
      </c>
      <c r="C4" s="62"/>
      <c r="E4" s="69"/>
      <c r="F4" s="72"/>
      <c r="G4" s="72"/>
      <c r="H4" s="73"/>
      <c r="I4" s="38"/>
      <c r="S4" s="63"/>
      <c r="T4" s="63"/>
      <c r="AG4" s="187"/>
    </row>
    <row r="5" spans="1:33" ht="7.5" customHeight="1">
      <c r="A5" s="37"/>
      <c r="I5" s="38"/>
      <c r="S5" s="63"/>
      <c r="T5" s="63"/>
      <c r="AG5" s="187"/>
    </row>
    <row r="6" spans="1:33" ht="12.75" customHeight="1">
      <c r="A6" s="37"/>
      <c r="B6" s="62" t="s">
        <v>1</v>
      </c>
      <c r="C6" s="62"/>
      <c r="E6" s="304"/>
      <c r="F6" s="304"/>
      <c r="G6" s="304"/>
      <c r="H6" s="304"/>
      <c r="I6" s="304"/>
      <c r="J6" s="304"/>
      <c r="K6" s="304"/>
      <c r="L6" s="304"/>
      <c r="M6" s="304"/>
      <c r="N6" s="304"/>
      <c r="O6" s="304"/>
      <c r="P6" s="304"/>
      <c r="Q6" s="304"/>
      <c r="R6" s="304"/>
      <c r="S6" s="304"/>
      <c r="T6" s="304"/>
      <c r="U6" s="304"/>
      <c r="V6" s="304"/>
      <c r="W6" s="304"/>
      <c r="AG6" s="187"/>
    </row>
    <row r="7" spans="1:33" ht="37.700000000000003" customHeight="1">
      <c r="A7" s="37"/>
      <c r="B7" s="302" t="s">
        <v>1155</v>
      </c>
      <c r="C7" s="302"/>
      <c r="E7" s="304"/>
      <c r="F7" s="304"/>
      <c r="G7" s="304"/>
      <c r="H7" s="304"/>
      <c r="I7" s="304"/>
      <c r="J7" s="304"/>
      <c r="K7" s="304"/>
      <c r="L7" s="304"/>
      <c r="M7" s="304"/>
      <c r="N7" s="304"/>
      <c r="O7" s="304"/>
      <c r="P7" s="304"/>
      <c r="Q7" s="304"/>
      <c r="R7" s="304"/>
      <c r="S7" s="304"/>
      <c r="T7" s="304"/>
      <c r="U7" s="304"/>
      <c r="V7" s="304"/>
      <c r="W7" s="304"/>
      <c r="Y7" s="56"/>
      <c r="AG7" s="187"/>
    </row>
    <row r="8" spans="1:33" ht="9" customHeight="1">
      <c r="AG8" s="187"/>
    </row>
    <row r="9" spans="1:33" ht="15">
      <c r="B9" s="62" t="s">
        <v>1157</v>
      </c>
      <c r="E9" s="298"/>
      <c r="F9" s="298"/>
      <c r="G9" s="298"/>
      <c r="H9" s="298"/>
      <c r="I9" s="298"/>
      <c r="J9" s="298"/>
      <c r="K9" s="298"/>
      <c r="L9" s="298"/>
      <c r="M9" s="298"/>
      <c r="N9" s="298"/>
      <c r="O9" s="298"/>
      <c r="P9" s="298"/>
      <c r="Q9" s="298"/>
      <c r="R9" s="298"/>
      <c r="S9" s="298"/>
      <c r="T9" s="298"/>
      <c r="U9" s="298"/>
      <c r="V9" s="298"/>
      <c r="W9" s="298"/>
      <c r="AG9" s="187"/>
    </row>
    <row r="10" spans="1:33" ht="9" customHeight="1">
      <c r="AG10" s="187"/>
    </row>
    <row r="11" spans="1:33" ht="15">
      <c r="B11" s="62" t="s">
        <v>1231</v>
      </c>
      <c r="E11" s="298"/>
      <c r="F11" s="298"/>
      <c r="G11" s="298"/>
      <c r="H11" s="298"/>
      <c r="I11" s="298"/>
      <c r="J11" s="298"/>
      <c r="K11" s="298"/>
      <c r="L11" s="298"/>
      <c r="M11" s="298"/>
      <c r="N11" s="298"/>
      <c r="O11" s="298"/>
      <c r="P11" s="298"/>
      <c r="Q11" s="298"/>
      <c r="R11" s="298"/>
      <c r="S11" s="298"/>
      <c r="T11" s="298"/>
      <c r="U11" s="298"/>
      <c r="V11" s="298"/>
      <c r="W11" s="298"/>
      <c r="AG11" s="187"/>
    </row>
    <row r="12" spans="1:33">
      <c r="E12" s="298"/>
      <c r="F12" s="298"/>
      <c r="G12" s="298"/>
      <c r="H12" s="298"/>
      <c r="I12" s="298"/>
      <c r="J12" s="298"/>
      <c r="K12" s="298"/>
      <c r="L12" s="298"/>
      <c r="M12" s="298"/>
      <c r="N12" s="298"/>
      <c r="O12" s="298"/>
      <c r="P12" s="298"/>
      <c r="Q12" s="298"/>
      <c r="R12" s="298"/>
      <c r="S12" s="298"/>
      <c r="T12" s="298"/>
      <c r="U12" s="298"/>
      <c r="V12" s="298"/>
      <c r="W12" s="298"/>
      <c r="AG12" s="187"/>
    </row>
    <row r="13" spans="1:33" ht="9" customHeight="1" thickBot="1">
      <c r="AG13" s="187"/>
    </row>
    <row r="14" spans="1:33" ht="20.45" customHeight="1" thickBot="1">
      <c r="B14" s="62" t="s">
        <v>118</v>
      </c>
      <c r="E14" s="293" t="s">
        <v>1164</v>
      </c>
      <c r="F14" s="294"/>
      <c r="G14" s="294"/>
      <c r="H14" s="294"/>
      <c r="I14" s="294"/>
      <c r="J14" s="294"/>
      <c r="K14" s="294"/>
      <c r="L14" s="294"/>
      <c r="M14" s="294"/>
      <c r="N14" s="294"/>
      <c r="O14" s="294"/>
      <c r="P14" s="294"/>
      <c r="Q14" s="295"/>
      <c r="S14" s="71" t="s">
        <v>141</v>
      </c>
      <c r="T14" s="71"/>
      <c r="U14" s="62"/>
      <c r="V14" s="296">
        <f>IF(ISBLANK($E$14),"",VLOOKUP($E$14,$Z$259:$AB$265,2,TRUE))</f>
        <v>0.19</v>
      </c>
      <c r="W14" s="296"/>
      <c r="AG14" s="187"/>
    </row>
    <row r="15" spans="1:33" ht="14.45" customHeight="1">
      <c r="E15" s="289" t="s">
        <v>149</v>
      </c>
      <c r="F15" s="290"/>
      <c r="G15" s="290"/>
      <c r="H15" s="290"/>
      <c r="I15" s="290"/>
      <c r="J15" s="290"/>
      <c r="K15" s="290"/>
      <c r="L15" s="290"/>
      <c r="M15" s="290"/>
      <c r="N15" s="290"/>
      <c r="O15" s="290"/>
      <c r="P15" s="290"/>
      <c r="Q15" s="290"/>
      <c r="R15" s="290"/>
      <c r="S15" s="290"/>
      <c r="T15" s="290"/>
      <c r="U15" s="290"/>
      <c r="V15" s="290"/>
      <c r="W15" s="290"/>
      <c r="AG15" s="187"/>
    </row>
    <row r="16" spans="1:33">
      <c r="E16" s="290"/>
      <c r="F16" s="290"/>
      <c r="G16" s="290"/>
      <c r="H16" s="290"/>
      <c r="I16" s="290"/>
      <c r="J16" s="290"/>
      <c r="K16" s="290"/>
      <c r="L16" s="290"/>
      <c r="M16" s="290"/>
      <c r="N16" s="290"/>
      <c r="O16" s="290"/>
      <c r="P16" s="290"/>
      <c r="Q16" s="290"/>
      <c r="R16" s="290"/>
      <c r="S16" s="290"/>
      <c r="T16" s="290"/>
      <c r="U16" s="290"/>
      <c r="V16" s="290"/>
      <c r="W16" s="290"/>
      <c r="AG16" s="187"/>
    </row>
    <row r="17" spans="1:33">
      <c r="E17" s="290"/>
      <c r="F17" s="290"/>
      <c r="G17" s="290"/>
      <c r="H17" s="290"/>
      <c r="I17" s="290"/>
      <c r="J17" s="290"/>
      <c r="K17" s="290"/>
      <c r="L17" s="290"/>
      <c r="M17" s="290"/>
      <c r="N17" s="290"/>
      <c r="O17" s="290"/>
      <c r="P17" s="290"/>
      <c r="Q17" s="290"/>
      <c r="R17" s="290"/>
      <c r="S17" s="290"/>
      <c r="T17" s="290"/>
      <c r="U17" s="290"/>
      <c r="V17" s="290"/>
      <c r="W17" s="290"/>
      <c r="AG17" s="187"/>
    </row>
    <row r="18" spans="1:33" ht="9" customHeight="1">
      <c r="A18" s="39"/>
      <c r="AG18" s="187"/>
    </row>
    <row r="19" spans="1:33" ht="20.45" customHeight="1">
      <c r="A19" s="39"/>
      <c r="B19" s="62" t="s">
        <v>1232</v>
      </c>
      <c r="E19" s="298"/>
      <c r="F19" s="298"/>
      <c r="G19" s="298"/>
      <c r="H19" s="298"/>
      <c r="I19" s="298"/>
      <c r="J19" s="298"/>
      <c r="L19" s="40"/>
      <c r="M19" s="40"/>
      <c r="N19" s="40"/>
      <c r="O19" s="41"/>
      <c r="P19" s="40"/>
      <c r="AG19" s="187"/>
    </row>
    <row r="20" spans="1:33" ht="4.5" customHeight="1">
      <c r="A20" s="39"/>
      <c r="E20" s="41"/>
      <c r="F20" s="41"/>
      <c r="G20" s="41"/>
      <c r="L20" s="40"/>
      <c r="M20" s="40"/>
      <c r="N20" s="40"/>
      <c r="O20" s="41"/>
      <c r="P20" s="40"/>
      <c r="Q20" s="40"/>
      <c r="R20" s="42"/>
      <c r="S20" s="42"/>
      <c r="T20" s="42"/>
      <c r="AG20" s="187"/>
    </row>
    <row r="21" spans="1:33" ht="15" thickBot="1"/>
    <row r="22" spans="1:33" ht="20.45" customHeight="1" thickBot="1">
      <c r="B22" s="62" t="s">
        <v>102</v>
      </c>
      <c r="E22" s="293" t="s">
        <v>101</v>
      </c>
      <c r="F22" s="294"/>
      <c r="G22" s="295"/>
      <c r="K22" s="62" t="s">
        <v>109</v>
      </c>
      <c r="L22" s="62"/>
      <c r="M22" s="62"/>
      <c r="N22" s="62"/>
      <c r="O22" s="71" t="s">
        <v>110</v>
      </c>
      <c r="Q22" s="130"/>
      <c r="S22" s="159" t="s">
        <v>3</v>
      </c>
      <c r="U22" s="159" t="str">
        <f>IF(Q22&lt;&gt;"",(ROUND((DAYS360(($Q$22-1),$Q$23,TRUE))/30,1)),"")</f>
        <v/>
      </c>
    </row>
    <row r="23" spans="1:33" ht="20.45" customHeight="1" thickBot="1">
      <c r="B23" s="299" t="s">
        <v>1174</v>
      </c>
      <c r="C23" s="300"/>
      <c r="D23" s="300"/>
      <c r="E23" s="300"/>
      <c r="F23" s="300"/>
      <c r="G23" s="300"/>
      <c r="K23" s="62" t="s">
        <v>152</v>
      </c>
      <c r="O23" s="71" t="s">
        <v>110</v>
      </c>
      <c r="Q23" s="131"/>
    </row>
    <row r="24" spans="1:33" ht="41.45" customHeight="1" thickBot="1"/>
    <row r="25" spans="1:33" ht="20.45" customHeight="1">
      <c r="A25" s="74" t="s">
        <v>4</v>
      </c>
      <c r="B25" s="75" t="s">
        <v>5</v>
      </c>
      <c r="C25" s="76"/>
      <c r="D25" s="76"/>
      <c r="E25" s="76"/>
      <c r="F25" s="76"/>
      <c r="G25" s="76"/>
      <c r="H25" s="76"/>
      <c r="I25" s="76"/>
      <c r="J25" s="76"/>
      <c r="K25" s="76"/>
      <c r="L25" s="76"/>
      <c r="M25" s="76"/>
      <c r="N25" s="76"/>
      <c r="O25" s="76"/>
      <c r="P25" s="76"/>
      <c r="Q25" s="76"/>
      <c r="R25" s="76"/>
      <c r="S25" s="76"/>
      <c r="T25" s="76"/>
      <c r="U25" s="153"/>
      <c r="V25" s="125"/>
      <c r="W25" s="77"/>
    </row>
    <row r="26" spans="1:33" ht="4.5" customHeight="1">
      <c r="A26" s="78"/>
      <c r="B26" s="52"/>
      <c r="C26" s="52"/>
      <c r="D26" s="52"/>
      <c r="E26" s="52"/>
      <c r="F26" s="52"/>
      <c r="G26" s="52"/>
      <c r="H26" s="52"/>
      <c r="I26" s="52"/>
      <c r="J26" s="52"/>
      <c r="K26" s="52"/>
      <c r="L26" s="52"/>
      <c r="M26" s="52"/>
      <c r="N26" s="52"/>
      <c r="O26" s="52"/>
      <c r="P26" s="52"/>
      <c r="Q26" s="52"/>
      <c r="R26" s="52"/>
      <c r="S26" s="52"/>
      <c r="T26" s="52"/>
      <c r="U26" s="154"/>
      <c r="V26" s="126"/>
      <c r="W26" s="79"/>
    </row>
    <row r="27" spans="1:33" ht="20.45" customHeight="1">
      <c r="A27" s="80" t="s">
        <v>8</v>
      </c>
      <c r="B27" s="81" t="s">
        <v>1233</v>
      </c>
      <c r="C27" s="52"/>
      <c r="D27" s="52"/>
      <c r="E27" s="52"/>
      <c r="F27" s="52"/>
      <c r="G27" s="52"/>
      <c r="H27" s="52"/>
      <c r="I27" s="52"/>
      <c r="J27" s="52"/>
      <c r="K27" s="52"/>
      <c r="L27" s="52"/>
      <c r="M27" s="291" t="s">
        <v>1182</v>
      </c>
      <c r="N27" s="52"/>
      <c r="O27" s="52"/>
      <c r="P27" s="52"/>
      <c r="Q27" s="52"/>
      <c r="R27" s="52"/>
      <c r="S27" s="308" t="s">
        <v>1204</v>
      </c>
      <c r="T27" s="140"/>
      <c r="U27" s="310" t="s">
        <v>1205</v>
      </c>
      <c r="V27" s="309" t="s">
        <v>1206</v>
      </c>
      <c r="W27" s="279"/>
    </row>
    <row r="28" spans="1:33" ht="4.5" customHeight="1">
      <c r="A28" s="78"/>
      <c r="B28" s="52"/>
      <c r="C28" s="52"/>
      <c r="D28" s="52"/>
      <c r="E28" s="52"/>
      <c r="F28" s="52"/>
      <c r="G28" s="52"/>
      <c r="H28" s="52"/>
      <c r="I28" s="52"/>
      <c r="J28" s="52"/>
      <c r="K28" s="52"/>
      <c r="L28" s="52"/>
      <c r="M28" s="291"/>
      <c r="N28" s="52"/>
      <c r="O28" s="52"/>
      <c r="P28" s="52"/>
      <c r="Q28" s="52"/>
      <c r="R28" s="52"/>
      <c r="S28" s="308"/>
      <c r="T28" s="140"/>
      <c r="U28" s="310"/>
      <c r="V28" s="278"/>
      <c r="W28" s="279"/>
    </row>
    <row r="29" spans="1:33" ht="30" customHeight="1">
      <c r="A29" s="78"/>
      <c r="B29" s="52"/>
      <c r="C29" s="52" t="s">
        <v>13</v>
      </c>
      <c r="D29" s="52"/>
      <c r="E29" s="270" t="s">
        <v>6</v>
      </c>
      <c r="F29" s="270"/>
      <c r="G29" s="270"/>
      <c r="H29" s="82"/>
      <c r="I29" s="82" t="s">
        <v>14</v>
      </c>
      <c r="J29" s="82"/>
      <c r="K29" s="82" t="s">
        <v>116</v>
      </c>
      <c r="L29" s="82"/>
      <c r="M29" s="291"/>
      <c r="N29" s="149"/>
      <c r="O29" s="82" t="s">
        <v>16</v>
      </c>
      <c r="P29" s="82"/>
      <c r="Q29" s="82" t="s">
        <v>17</v>
      </c>
      <c r="R29" s="82"/>
      <c r="S29" s="308"/>
      <c r="T29" s="140"/>
      <c r="U29" s="310"/>
      <c r="V29" s="278"/>
      <c r="W29" s="279"/>
    </row>
    <row r="30" spans="1:33" ht="4.5" customHeight="1">
      <c r="A30" s="78"/>
      <c r="B30" s="52"/>
      <c r="C30" s="52"/>
      <c r="D30" s="52"/>
      <c r="E30" s="297" t="s">
        <v>128</v>
      </c>
      <c r="F30" s="297"/>
      <c r="G30" s="297"/>
      <c r="H30" s="52"/>
      <c r="I30" s="52"/>
      <c r="J30" s="52"/>
      <c r="K30" s="52"/>
      <c r="L30" s="52"/>
      <c r="M30" s="52"/>
      <c r="N30" s="52"/>
      <c r="O30" s="52"/>
      <c r="P30" s="52"/>
      <c r="Q30" s="52"/>
      <c r="R30" s="52"/>
      <c r="S30" s="52"/>
      <c r="T30" s="52"/>
      <c r="U30" s="154"/>
      <c r="V30" s="126"/>
      <c r="W30" s="79"/>
    </row>
    <row r="31" spans="1:33" ht="20.45" customHeight="1">
      <c r="A31" s="78"/>
      <c r="B31" s="83" t="s">
        <v>8</v>
      </c>
      <c r="C31" s="84"/>
      <c r="D31" s="52"/>
      <c r="E31" s="271"/>
      <c r="F31" s="271"/>
      <c r="G31" s="271"/>
      <c r="H31" s="52"/>
      <c r="I31" s="64" t="str">
        <f t="shared" ref="I31:I40" si="0">IF(E31&lt;&gt;"",IF($E$22="DFG Personalkostensätze",VLOOKUP(E31,$Z$155:$AA$173,2,FALSE),IF($E$22="VwV-Kostenfestlegung",VLOOKUP(E31,$Z$179:$AA$197,2,FALSE),IF($E$22="KLR-Daten",VLOOKUP(E31,$Z$203:$AA$219,2,FALSE)))),"")</f>
        <v/>
      </c>
      <c r="J31" s="52"/>
      <c r="K31" s="64" t="str">
        <f>IF(ISBLANK(E31),"",VLOOKUP(YEAR($Q$22),Kalkulationsblatt!$AF$225:$AG$246,2,FALSE))</f>
        <v/>
      </c>
      <c r="L31" s="52"/>
      <c r="M31" s="157"/>
      <c r="N31" s="52"/>
      <c r="O31" s="44"/>
      <c r="P31" s="52"/>
      <c r="Q31" s="85"/>
      <c r="R31" s="86"/>
      <c r="S31" s="48" t="str">
        <f t="shared" ref="S31:S40" si="1">IF($O31="Stunden",($I31*$K31)*$Q31*$M31,IF($O31="Tage",($I31*$K31)*($Q31*$AC$301)*$M31,IF($O31="Wochen",($I31*$K31)*($Q31*$AB$301)*$M31,IF($O31="Monate",($I31*$K31)*($Q31*$AA$301)*$M31,IF($O31="Jahre",($I31*$K31)*($Q31*$Z$301)*$M31,"")))))</f>
        <v/>
      </c>
      <c r="T31" s="141"/>
      <c r="U31" s="155" t="str">
        <f>IF(E31&lt;&gt;"",S31-W31,"")</f>
        <v/>
      </c>
      <c r="V31" s="126"/>
      <c r="W31" s="87" t="str">
        <f t="shared" ref="W31:W40" si="2">IF($O31="Stunden",($I31)*$Q31*$M31,IF($O31="Tage",($I31)*($Q31*$AC$301)*$M31,IF($O31="Wochen",($I31)*($Q31*$AB$301)*$M31,IF($O31="Monate",($I31)*($Q31*$AA$301)*$M31,IF($O31="Jahre",($I31)*($Q31*$Z$301)*$M31,"")))))</f>
        <v/>
      </c>
    </row>
    <row r="32" spans="1:33" ht="20.45" customHeight="1">
      <c r="A32" s="78"/>
      <c r="B32" s="88" t="s">
        <v>20</v>
      </c>
      <c r="C32" s="84"/>
      <c r="D32" s="52"/>
      <c r="E32" s="271"/>
      <c r="F32" s="271"/>
      <c r="G32" s="271"/>
      <c r="H32" s="52"/>
      <c r="I32" s="47" t="str">
        <f t="shared" si="0"/>
        <v/>
      </c>
      <c r="J32" s="52"/>
      <c r="K32" s="47" t="str">
        <f>IF(ISBLANK(E32),"",VLOOKUP(YEAR($Q$22),Kalkulationsblatt!$AF$225:$AG$246,2,FALSE))</f>
        <v/>
      </c>
      <c r="L32" s="52"/>
      <c r="M32" s="157"/>
      <c r="N32" s="52"/>
      <c r="O32" s="44"/>
      <c r="P32" s="52"/>
      <c r="Q32" s="85"/>
      <c r="R32" s="86"/>
      <c r="S32" s="47" t="str">
        <f t="shared" si="1"/>
        <v/>
      </c>
      <c r="T32" s="139"/>
      <c r="U32" s="253" t="str">
        <f t="shared" ref="U32:U40" si="3">IF(E32&lt;&gt;"",S32-W32,"")</f>
        <v/>
      </c>
      <c r="V32" s="126"/>
      <c r="W32" s="89" t="str">
        <f t="shared" si="2"/>
        <v/>
      </c>
    </row>
    <row r="33" spans="1:25" ht="20.45" customHeight="1">
      <c r="A33" s="78"/>
      <c r="B33" s="83" t="s">
        <v>21</v>
      </c>
      <c r="C33" s="84"/>
      <c r="D33" s="52"/>
      <c r="E33" s="271"/>
      <c r="F33" s="271"/>
      <c r="G33" s="271"/>
      <c r="H33" s="52"/>
      <c r="I33" s="47" t="str">
        <f t="shared" si="0"/>
        <v/>
      </c>
      <c r="J33" s="52"/>
      <c r="K33" s="47" t="str">
        <f>IF(ISBLANK(E33),"",VLOOKUP(YEAR($Q$22),Kalkulationsblatt!$AF$225:$AG$246,2,FALSE))</f>
        <v/>
      </c>
      <c r="L33" s="52"/>
      <c r="M33" s="157"/>
      <c r="N33" s="52"/>
      <c r="O33" s="44"/>
      <c r="P33" s="52"/>
      <c r="Q33" s="85"/>
      <c r="R33" s="86"/>
      <c r="S33" s="47" t="str">
        <f t="shared" si="1"/>
        <v/>
      </c>
      <c r="T33" s="139"/>
      <c r="U33" s="253" t="str">
        <f t="shared" si="3"/>
        <v/>
      </c>
      <c r="V33" s="126"/>
      <c r="W33" s="89" t="str">
        <f t="shared" si="2"/>
        <v/>
      </c>
    </row>
    <row r="34" spans="1:25" ht="20.45" customHeight="1">
      <c r="A34" s="78"/>
      <c r="B34" s="83" t="s">
        <v>22</v>
      </c>
      <c r="C34" s="84"/>
      <c r="D34" s="52"/>
      <c r="E34" s="271"/>
      <c r="F34" s="271"/>
      <c r="G34" s="271"/>
      <c r="H34" s="52"/>
      <c r="I34" s="47" t="str">
        <f t="shared" si="0"/>
        <v/>
      </c>
      <c r="J34" s="52"/>
      <c r="K34" s="47" t="str">
        <f>IF(ISBLANK(E34),"",VLOOKUP(YEAR($Q$22),Kalkulationsblatt!$AF$225:$AG$246,2,FALSE))</f>
        <v/>
      </c>
      <c r="L34" s="52"/>
      <c r="M34" s="157"/>
      <c r="N34" s="52"/>
      <c r="O34" s="44"/>
      <c r="P34" s="52"/>
      <c r="Q34" s="85"/>
      <c r="R34" s="86"/>
      <c r="S34" s="47" t="str">
        <f t="shared" si="1"/>
        <v/>
      </c>
      <c r="T34" s="139"/>
      <c r="U34" s="253" t="str">
        <f t="shared" si="3"/>
        <v/>
      </c>
      <c r="V34" s="126"/>
      <c r="W34" s="89" t="str">
        <f t="shared" si="2"/>
        <v/>
      </c>
    </row>
    <row r="35" spans="1:25" ht="20.45" customHeight="1">
      <c r="A35" s="78"/>
      <c r="B35" s="88" t="s">
        <v>24</v>
      </c>
      <c r="C35" s="84"/>
      <c r="D35" s="52"/>
      <c r="E35" s="271"/>
      <c r="F35" s="271"/>
      <c r="G35" s="271"/>
      <c r="H35" s="52"/>
      <c r="I35" s="47" t="str">
        <f t="shared" si="0"/>
        <v/>
      </c>
      <c r="J35" s="52"/>
      <c r="K35" s="47" t="str">
        <f>IF(ISBLANK(E35),"",VLOOKUP(YEAR($Q$22),Kalkulationsblatt!$AF$225:$AG$246,2,FALSE))</f>
        <v/>
      </c>
      <c r="L35" s="52"/>
      <c r="M35" s="157"/>
      <c r="N35" s="52"/>
      <c r="O35" s="44"/>
      <c r="P35" s="52"/>
      <c r="Q35" s="85"/>
      <c r="R35" s="86"/>
      <c r="S35" s="47" t="str">
        <f t="shared" si="1"/>
        <v/>
      </c>
      <c r="T35" s="139"/>
      <c r="U35" s="253" t="str">
        <f t="shared" si="3"/>
        <v/>
      </c>
      <c r="V35" s="126"/>
      <c r="W35" s="89" t="str">
        <f t="shared" si="2"/>
        <v/>
      </c>
    </row>
    <row r="36" spans="1:25" ht="20.45" customHeight="1">
      <c r="A36" s="78"/>
      <c r="B36" s="83" t="s">
        <v>26</v>
      </c>
      <c r="C36" s="84"/>
      <c r="D36" s="52"/>
      <c r="E36" s="271"/>
      <c r="F36" s="271"/>
      <c r="G36" s="271"/>
      <c r="H36" s="52"/>
      <c r="I36" s="47" t="str">
        <f t="shared" si="0"/>
        <v/>
      </c>
      <c r="J36" s="52"/>
      <c r="K36" s="47" t="str">
        <f>IF(ISBLANK(E36),"",VLOOKUP(YEAR($Q$22),Kalkulationsblatt!$AF$225:$AG$246,2,FALSE))</f>
        <v/>
      </c>
      <c r="L36" s="52"/>
      <c r="M36" s="157"/>
      <c r="N36" s="52"/>
      <c r="O36" s="44"/>
      <c r="P36" s="52"/>
      <c r="Q36" s="85"/>
      <c r="R36" s="86"/>
      <c r="S36" s="47" t="str">
        <f t="shared" si="1"/>
        <v/>
      </c>
      <c r="T36" s="139"/>
      <c r="U36" s="253" t="str">
        <f t="shared" si="3"/>
        <v/>
      </c>
      <c r="V36" s="126"/>
      <c r="W36" s="89" t="str">
        <f t="shared" si="2"/>
        <v/>
      </c>
    </row>
    <row r="37" spans="1:25" ht="20.45" customHeight="1">
      <c r="A37" s="78"/>
      <c r="B37" s="83" t="s">
        <v>27</v>
      </c>
      <c r="C37" s="84"/>
      <c r="D37" s="52"/>
      <c r="E37" s="271"/>
      <c r="F37" s="271"/>
      <c r="G37" s="271"/>
      <c r="H37" s="52"/>
      <c r="I37" s="47" t="str">
        <f t="shared" si="0"/>
        <v/>
      </c>
      <c r="J37" s="52"/>
      <c r="K37" s="47" t="str">
        <f>IF(ISBLANK(E37),"",VLOOKUP(YEAR($Q$22),Kalkulationsblatt!$AF$225:$AG$246,2,FALSE))</f>
        <v/>
      </c>
      <c r="L37" s="52"/>
      <c r="M37" s="157"/>
      <c r="N37" s="52"/>
      <c r="O37" s="44"/>
      <c r="P37" s="52"/>
      <c r="Q37" s="85"/>
      <c r="R37" s="86"/>
      <c r="S37" s="47" t="str">
        <f t="shared" si="1"/>
        <v/>
      </c>
      <c r="T37" s="139"/>
      <c r="U37" s="253" t="str">
        <f t="shared" si="3"/>
        <v/>
      </c>
      <c r="V37" s="126"/>
      <c r="W37" s="89" t="str">
        <f t="shared" si="2"/>
        <v/>
      </c>
    </row>
    <row r="38" spans="1:25" ht="20.45" customHeight="1">
      <c r="A38" s="78"/>
      <c r="B38" s="88" t="s">
        <v>28</v>
      </c>
      <c r="C38" s="84"/>
      <c r="D38" s="52"/>
      <c r="E38" s="271"/>
      <c r="F38" s="271"/>
      <c r="G38" s="271"/>
      <c r="H38" s="52"/>
      <c r="I38" s="47" t="str">
        <f t="shared" si="0"/>
        <v/>
      </c>
      <c r="J38" s="52"/>
      <c r="K38" s="47" t="str">
        <f>IF(ISBLANK(E38),"",VLOOKUP(YEAR($Q$22),Kalkulationsblatt!$AF$225:$AG$246,2,FALSE))</f>
        <v/>
      </c>
      <c r="L38" s="52"/>
      <c r="M38" s="157"/>
      <c r="N38" s="52"/>
      <c r="O38" s="44"/>
      <c r="P38" s="52"/>
      <c r="Q38" s="85"/>
      <c r="R38" s="86"/>
      <c r="S38" s="47" t="str">
        <f t="shared" si="1"/>
        <v/>
      </c>
      <c r="T38" s="139"/>
      <c r="U38" s="253" t="str">
        <f t="shared" si="3"/>
        <v/>
      </c>
      <c r="V38" s="126"/>
      <c r="W38" s="89" t="str">
        <f t="shared" si="2"/>
        <v/>
      </c>
    </row>
    <row r="39" spans="1:25" ht="20.45" customHeight="1">
      <c r="A39" s="78"/>
      <c r="B39" s="83" t="s">
        <v>29</v>
      </c>
      <c r="C39" s="84"/>
      <c r="D39" s="52"/>
      <c r="E39" s="271"/>
      <c r="F39" s="271"/>
      <c r="G39" s="271"/>
      <c r="H39" s="52"/>
      <c r="I39" s="47" t="str">
        <f t="shared" si="0"/>
        <v/>
      </c>
      <c r="J39" s="52"/>
      <c r="K39" s="47" t="str">
        <f>IF(ISBLANK(E39),"",VLOOKUP(YEAR($Q$22),Kalkulationsblatt!$AF$225:$AG$246,2,FALSE))</f>
        <v/>
      </c>
      <c r="L39" s="52"/>
      <c r="M39" s="157"/>
      <c r="N39" s="52"/>
      <c r="O39" s="44"/>
      <c r="P39" s="52"/>
      <c r="Q39" s="85"/>
      <c r="R39" s="86"/>
      <c r="S39" s="47" t="str">
        <f t="shared" si="1"/>
        <v/>
      </c>
      <c r="T39" s="139"/>
      <c r="U39" s="253" t="str">
        <f t="shared" si="3"/>
        <v/>
      </c>
      <c r="V39" s="126"/>
      <c r="W39" s="89" t="str">
        <f t="shared" si="2"/>
        <v/>
      </c>
    </row>
    <row r="40" spans="1:25" ht="20.45" customHeight="1">
      <c r="A40" s="78"/>
      <c r="B40" s="83" t="s">
        <v>30</v>
      </c>
      <c r="C40" s="84"/>
      <c r="D40" s="52"/>
      <c r="E40" s="271"/>
      <c r="F40" s="271"/>
      <c r="G40" s="271"/>
      <c r="H40" s="52"/>
      <c r="I40" s="65" t="str">
        <f t="shared" si="0"/>
        <v/>
      </c>
      <c r="J40" s="52"/>
      <c r="K40" s="65" t="str">
        <f>IF(ISBLANK(E40),"",VLOOKUP(YEAR($Q$22),Kalkulationsblatt!$AF$225:$AG$246,2,FALSE))</f>
        <v/>
      </c>
      <c r="L40" s="52"/>
      <c r="M40" s="157"/>
      <c r="N40" s="52"/>
      <c r="O40" s="44"/>
      <c r="P40" s="52"/>
      <c r="Q40" s="85"/>
      <c r="R40" s="86"/>
      <c r="S40" s="65" t="str">
        <f t="shared" si="1"/>
        <v/>
      </c>
      <c r="T40" s="139"/>
      <c r="U40" s="254" t="str">
        <f t="shared" si="3"/>
        <v/>
      </c>
      <c r="V40" s="126"/>
      <c r="W40" s="90" t="str">
        <f t="shared" si="2"/>
        <v/>
      </c>
    </row>
    <row r="41" spans="1:25" ht="20.45" customHeight="1">
      <c r="A41" s="78"/>
      <c r="B41" s="52"/>
      <c r="C41" s="305" t="s">
        <v>1171</v>
      </c>
      <c r="D41" s="306"/>
      <c r="E41" s="306"/>
      <c r="F41" s="306"/>
      <c r="G41" s="306"/>
      <c r="H41" s="306"/>
      <c r="I41" s="306"/>
      <c r="J41" s="306"/>
      <c r="K41" s="306"/>
      <c r="L41" s="52"/>
      <c r="M41" s="52"/>
      <c r="N41" s="52"/>
      <c r="O41" s="52"/>
      <c r="P41" s="52"/>
      <c r="Q41" s="52"/>
      <c r="R41" s="52"/>
      <c r="S41" s="52"/>
      <c r="T41" s="52"/>
      <c r="U41" s="154"/>
      <c r="V41" s="126"/>
      <c r="W41" s="79"/>
      <c r="Y41" s="36" t="s">
        <v>1172</v>
      </c>
    </row>
    <row r="42" spans="1:25" ht="20.45" customHeight="1" thickBot="1">
      <c r="A42" s="92"/>
      <c r="B42" s="93"/>
      <c r="C42" s="307"/>
      <c r="D42" s="307"/>
      <c r="E42" s="307"/>
      <c r="F42" s="307"/>
      <c r="G42" s="307"/>
      <c r="H42" s="307"/>
      <c r="I42" s="307"/>
      <c r="J42" s="307"/>
      <c r="K42" s="307"/>
      <c r="L42" s="93"/>
      <c r="M42" s="93"/>
      <c r="N42" s="93"/>
      <c r="O42" s="93"/>
      <c r="P42" s="93"/>
      <c r="Q42" s="94" t="s">
        <v>33</v>
      </c>
      <c r="R42" s="93"/>
      <c r="S42" s="95">
        <f>SUM(S31:S40)</f>
        <v>0</v>
      </c>
      <c r="T42" s="53"/>
      <c r="U42" s="158">
        <f>SUM(U31:U40)</f>
        <v>0</v>
      </c>
      <c r="V42" s="127"/>
      <c r="W42" s="97">
        <f>SUM(W31:W40)</f>
        <v>0</v>
      </c>
      <c r="Y42" s="129">
        <f>TYPE(S42)</f>
        <v>1</v>
      </c>
    </row>
    <row r="43" spans="1:25" ht="7.5" customHeight="1">
      <c r="A43" s="98"/>
      <c r="B43" s="76"/>
      <c r="C43" s="76"/>
      <c r="D43" s="76"/>
      <c r="E43" s="76"/>
      <c r="F43" s="76"/>
      <c r="G43" s="76"/>
      <c r="H43" s="76"/>
      <c r="I43" s="76"/>
      <c r="J43" s="76"/>
      <c r="K43" s="76"/>
      <c r="L43" s="76"/>
      <c r="M43" s="76"/>
      <c r="N43" s="76"/>
      <c r="O43" s="76"/>
      <c r="P43" s="76"/>
      <c r="Q43" s="76"/>
      <c r="R43" s="76"/>
      <c r="S43" s="76"/>
      <c r="T43" s="76"/>
      <c r="U43" s="153"/>
      <c r="V43" s="125"/>
      <c r="W43" s="77"/>
    </row>
    <row r="44" spans="1:25" ht="20.45" customHeight="1">
      <c r="A44" s="80" t="s">
        <v>20</v>
      </c>
      <c r="B44" s="81" t="s">
        <v>151</v>
      </c>
      <c r="C44" s="52"/>
      <c r="D44" s="52"/>
      <c r="E44" s="52"/>
      <c r="F44" s="52"/>
      <c r="G44" s="52"/>
      <c r="H44" s="52"/>
      <c r="I44" s="52"/>
      <c r="J44" s="52"/>
      <c r="K44" s="52"/>
      <c r="L44" s="52"/>
      <c r="M44" s="291" t="s">
        <v>1182</v>
      </c>
      <c r="N44" s="52"/>
      <c r="O44" s="52"/>
      <c r="P44" s="52"/>
      <c r="Q44" s="52"/>
      <c r="R44" s="52"/>
      <c r="S44" s="308" t="s">
        <v>1183</v>
      </c>
      <c r="T44" s="140"/>
      <c r="U44" s="310" t="s">
        <v>1185</v>
      </c>
      <c r="V44" s="309" t="s">
        <v>1184</v>
      </c>
      <c r="W44" s="279"/>
    </row>
    <row r="45" spans="1:25" ht="4.5" customHeight="1">
      <c r="A45" s="80"/>
      <c r="B45" s="81"/>
      <c r="C45" s="52"/>
      <c r="D45" s="52"/>
      <c r="E45" s="52"/>
      <c r="F45" s="52"/>
      <c r="G45" s="52"/>
      <c r="H45" s="52"/>
      <c r="I45" s="52"/>
      <c r="J45" s="52"/>
      <c r="K45" s="52"/>
      <c r="L45" s="52"/>
      <c r="M45" s="291"/>
      <c r="N45" s="52"/>
      <c r="O45" s="52"/>
      <c r="P45" s="52"/>
      <c r="Q45" s="52"/>
      <c r="R45" s="52"/>
      <c r="S45" s="308"/>
      <c r="T45" s="140"/>
      <c r="U45" s="310"/>
      <c r="V45" s="278"/>
      <c r="W45" s="279"/>
    </row>
    <row r="46" spans="1:25" ht="20.45" customHeight="1">
      <c r="A46" s="80"/>
      <c r="B46" s="81"/>
      <c r="C46" s="52" t="s">
        <v>13</v>
      </c>
      <c r="D46" s="52"/>
      <c r="E46" s="82" t="s">
        <v>6</v>
      </c>
      <c r="F46" s="82"/>
      <c r="G46" s="82"/>
      <c r="H46" s="82"/>
      <c r="I46" s="82" t="s">
        <v>14</v>
      </c>
      <c r="J46" s="82"/>
      <c r="K46" s="82" t="s">
        <v>15</v>
      </c>
      <c r="L46" s="82"/>
      <c r="M46" s="291"/>
      <c r="N46" s="149"/>
      <c r="O46" s="82" t="s">
        <v>16</v>
      </c>
      <c r="P46" s="82"/>
      <c r="Q46" s="82" t="s">
        <v>17</v>
      </c>
      <c r="R46" s="82"/>
      <c r="S46" s="308"/>
      <c r="T46" s="140"/>
      <c r="U46" s="310"/>
      <c r="V46" s="278"/>
      <c r="W46" s="279"/>
    </row>
    <row r="47" spans="1:25" ht="4.5" customHeight="1">
      <c r="A47" s="78"/>
      <c r="B47" s="52"/>
      <c r="C47" s="52"/>
      <c r="D47" s="52"/>
      <c r="E47" s="52"/>
      <c r="F47" s="52"/>
      <c r="G47" s="52"/>
      <c r="H47" s="52"/>
      <c r="I47" s="52"/>
      <c r="J47" s="52"/>
      <c r="K47" s="52"/>
      <c r="L47" s="52"/>
      <c r="M47" s="52"/>
      <c r="N47" s="52"/>
      <c r="O47" s="52"/>
      <c r="P47" s="52"/>
      <c r="Q47" s="52"/>
      <c r="R47" s="52"/>
      <c r="S47" s="52"/>
      <c r="T47" s="52"/>
      <c r="U47" s="154"/>
      <c r="V47" s="126"/>
      <c r="W47" s="79"/>
    </row>
    <row r="48" spans="1:25" ht="20.45" customHeight="1">
      <c r="A48" s="78"/>
      <c r="B48" s="83" t="s">
        <v>8</v>
      </c>
      <c r="C48" s="84"/>
      <c r="D48" s="52"/>
      <c r="E48" s="271"/>
      <c r="F48" s="271"/>
      <c r="G48" s="271"/>
      <c r="H48" s="52"/>
      <c r="I48" s="64" t="str">
        <f t="shared" ref="I48:I57" si="4">IF(E48&lt;&gt;"",IF($E$22="DFG Personalkostensätze",VLOOKUP(E48,$Z$155:$AA$173,2,FALSE),IF($E$22="VwV-Kostenfestlegung",VLOOKUP(E48,$Z$179:$AA$197,2,FALSE),IF($E$22="KLR-Daten",VLOOKUP(E48,$Z$203:$AA$219,2,FALSE)))),"")</f>
        <v/>
      </c>
      <c r="J48" s="52"/>
      <c r="K48" s="64" t="str">
        <f>IF(ISBLANK(E48),"",VLOOKUP(YEAR($Q$22),Kalkulationsblatt!$AF$225:$AG$246,2,FALSE))</f>
        <v/>
      </c>
      <c r="L48" s="52"/>
      <c r="M48" s="157"/>
      <c r="N48" s="52"/>
      <c r="O48" s="44"/>
      <c r="P48" s="52"/>
      <c r="Q48" s="85"/>
      <c r="R48" s="86"/>
      <c r="S48" s="48" t="str">
        <f t="shared" ref="S48:S57" si="5">IF($O48="Stunden",($I48*$K48)*$Q48*$M48,IF($O48="Tage",($I48*$K48)*($Q48*$AC$301)*$M48,IF($O48="Wochen",($I48*$K48)*($Q48*$AB$301)*$M48,IF($O48="Monate",($I48*$K48)*($Q48*$AA$301)*$M48,IF($O48="Jahre",($I48*$K48)*($Q48*$Z$301)*$M48,"")))))</f>
        <v/>
      </c>
      <c r="T48" s="141"/>
      <c r="U48" s="155" t="str">
        <f>IF(E48&lt;&gt;"",S48-W48,"")</f>
        <v/>
      </c>
      <c r="V48" s="126"/>
      <c r="W48" s="147" t="str">
        <f t="shared" ref="W48:W57" si="6">IF($O48="Stunden",($I48)*$Q48*$M48,IF($O48="Tage",($I48)*($Q48*$AC$301)*$M48,IF($O48="Wochen",($I48)*($Q48*$AB$301)*$M48,IF($O48="Monate",($I48)*($Q48*$AA$301)*$M48,IF($O48="Jahre",($I48)*($Q48*$Z$301)*$M48,"")))))</f>
        <v/>
      </c>
    </row>
    <row r="49" spans="1:25" ht="20.45" customHeight="1">
      <c r="A49" s="78"/>
      <c r="B49" s="88" t="s">
        <v>20</v>
      </c>
      <c r="C49" s="84"/>
      <c r="D49" s="52"/>
      <c r="E49" s="271"/>
      <c r="F49" s="271"/>
      <c r="G49" s="271"/>
      <c r="H49" s="52"/>
      <c r="I49" s="47" t="str">
        <f t="shared" si="4"/>
        <v/>
      </c>
      <c r="J49" s="52"/>
      <c r="K49" s="47" t="str">
        <f>IF(ISBLANK(E49),"",VLOOKUP(YEAR($Q$22),Kalkulationsblatt!$AF$225:$AG$246,2,FALSE))</f>
        <v/>
      </c>
      <c r="L49" s="52"/>
      <c r="M49" s="157"/>
      <c r="N49" s="52"/>
      <c r="O49" s="44"/>
      <c r="P49" s="52"/>
      <c r="Q49" s="85"/>
      <c r="R49" s="86"/>
      <c r="S49" s="47" t="str">
        <f t="shared" si="5"/>
        <v/>
      </c>
      <c r="T49" s="139"/>
      <c r="U49" s="253" t="str">
        <f t="shared" ref="U49:U57" si="7">IF(E49&lt;&gt;"",S49-W49,"")</f>
        <v/>
      </c>
      <c r="V49" s="126"/>
      <c r="W49" s="89" t="str">
        <f t="shared" si="6"/>
        <v/>
      </c>
    </row>
    <row r="50" spans="1:25" ht="20.45" customHeight="1">
      <c r="A50" s="78"/>
      <c r="B50" s="83" t="s">
        <v>21</v>
      </c>
      <c r="C50" s="84"/>
      <c r="D50" s="52"/>
      <c r="E50" s="271"/>
      <c r="F50" s="271"/>
      <c r="G50" s="271"/>
      <c r="H50" s="52"/>
      <c r="I50" s="47" t="str">
        <f t="shared" si="4"/>
        <v/>
      </c>
      <c r="J50" s="52"/>
      <c r="K50" s="47" t="str">
        <f>IF(ISBLANK(E50),"",VLOOKUP(YEAR($Q$22),Kalkulationsblatt!$AF$225:$AG$246,2,FALSE))</f>
        <v/>
      </c>
      <c r="L50" s="52"/>
      <c r="M50" s="157"/>
      <c r="N50" s="52"/>
      <c r="O50" s="44"/>
      <c r="P50" s="52"/>
      <c r="Q50" s="85"/>
      <c r="R50" s="86"/>
      <c r="S50" s="47" t="str">
        <f t="shared" si="5"/>
        <v/>
      </c>
      <c r="T50" s="139"/>
      <c r="U50" s="253" t="str">
        <f t="shared" si="7"/>
        <v/>
      </c>
      <c r="V50" s="126"/>
      <c r="W50" s="89" t="str">
        <f t="shared" si="6"/>
        <v/>
      </c>
    </row>
    <row r="51" spans="1:25" ht="20.45" customHeight="1">
      <c r="A51" s="78"/>
      <c r="B51" s="83" t="s">
        <v>22</v>
      </c>
      <c r="C51" s="84"/>
      <c r="D51" s="52"/>
      <c r="E51" s="271"/>
      <c r="F51" s="271"/>
      <c r="G51" s="271"/>
      <c r="H51" s="52"/>
      <c r="I51" s="47" t="str">
        <f t="shared" si="4"/>
        <v/>
      </c>
      <c r="J51" s="52"/>
      <c r="K51" s="47" t="str">
        <f>IF(ISBLANK(E51),"",VLOOKUP(YEAR($Q$22),Kalkulationsblatt!$AF$225:$AG$246,2,FALSE))</f>
        <v/>
      </c>
      <c r="L51" s="52"/>
      <c r="M51" s="157"/>
      <c r="N51" s="52"/>
      <c r="O51" s="44"/>
      <c r="P51" s="52"/>
      <c r="Q51" s="85"/>
      <c r="R51" s="86"/>
      <c r="S51" s="47" t="str">
        <f t="shared" si="5"/>
        <v/>
      </c>
      <c r="T51" s="139"/>
      <c r="U51" s="253" t="str">
        <f t="shared" si="7"/>
        <v/>
      </c>
      <c r="V51" s="126"/>
      <c r="W51" s="89" t="str">
        <f t="shared" si="6"/>
        <v/>
      </c>
    </row>
    <row r="52" spans="1:25" ht="20.45" customHeight="1">
      <c r="A52" s="78"/>
      <c r="B52" s="88" t="s">
        <v>24</v>
      </c>
      <c r="C52" s="84"/>
      <c r="D52" s="52"/>
      <c r="E52" s="271"/>
      <c r="F52" s="271"/>
      <c r="G52" s="271"/>
      <c r="H52" s="52"/>
      <c r="I52" s="47" t="str">
        <f t="shared" si="4"/>
        <v/>
      </c>
      <c r="J52" s="52"/>
      <c r="K52" s="47" t="str">
        <f>IF(ISBLANK(E52),"",VLOOKUP(YEAR($Q$22),Kalkulationsblatt!$AF$225:$AG$246,2,FALSE))</f>
        <v/>
      </c>
      <c r="L52" s="52"/>
      <c r="M52" s="157"/>
      <c r="N52" s="52"/>
      <c r="O52" s="44"/>
      <c r="P52" s="52"/>
      <c r="Q52" s="85"/>
      <c r="R52" s="86"/>
      <c r="S52" s="47" t="str">
        <f t="shared" si="5"/>
        <v/>
      </c>
      <c r="T52" s="139"/>
      <c r="U52" s="253" t="str">
        <f t="shared" si="7"/>
        <v/>
      </c>
      <c r="V52" s="126"/>
      <c r="W52" s="89" t="str">
        <f t="shared" si="6"/>
        <v/>
      </c>
    </row>
    <row r="53" spans="1:25" ht="20.45" customHeight="1">
      <c r="A53" s="78"/>
      <c r="B53" s="83" t="s">
        <v>26</v>
      </c>
      <c r="C53" s="84"/>
      <c r="D53" s="52"/>
      <c r="E53" s="271"/>
      <c r="F53" s="271"/>
      <c r="G53" s="271"/>
      <c r="H53" s="52"/>
      <c r="I53" s="47" t="str">
        <f t="shared" si="4"/>
        <v/>
      </c>
      <c r="J53" s="52"/>
      <c r="K53" s="47" t="str">
        <f>IF(ISBLANK(E53),"",VLOOKUP(YEAR($Q$22),Kalkulationsblatt!$AF$225:$AG$246,2,FALSE))</f>
        <v/>
      </c>
      <c r="L53" s="52"/>
      <c r="M53" s="157"/>
      <c r="N53" s="52"/>
      <c r="O53" s="44"/>
      <c r="P53" s="52"/>
      <c r="Q53" s="85"/>
      <c r="R53" s="86"/>
      <c r="S53" s="47" t="str">
        <f t="shared" si="5"/>
        <v/>
      </c>
      <c r="T53" s="139"/>
      <c r="U53" s="253" t="str">
        <f t="shared" si="7"/>
        <v/>
      </c>
      <c r="V53" s="126"/>
      <c r="W53" s="89" t="str">
        <f t="shared" si="6"/>
        <v/>
      </c>
    </row>
    <row r="54" spans="1:25" ht="20.45" customHeight="1">
      <c r="A54" s="78"/>
      <c r="B54" s="83" t="s">
        <v>27</v>
      </c>
      <c r="C54" s="84"/>
      <c r="D54" s="52"/>
      <c r="E54" s="271"/>
      <c r="F54" s="271"/>
      <c r="G54" s="271"/>
      <c r="H54" s="52"/>
      <c r="I54" s="47" t="str">
        <f t="shared" si="4"/>
        <v/>
      </c>
      <c r="J54" s="52"/>
      <c r="K54" s="47" t="str">
        <f>IF(ISBLANK(E54),"",VLOOKUP(YEAR($Q$22),Kalkulationsblatt!$AF$225:$AG$246,2,FALSE))</f>
        <v/>
      </c>
      <c r="L54" s="52"/>
      <c r="M54" s="157"/>
      <c r="N54" s="52"/>
      <c r="O54" s="44"/>
      <c r="P54" s="52"/>
      <c r="Q54" s="85"/>
      <c r="R54" s="86"/>
      <c r="S54" s="47" t="str">
        <f t="shared" si="5"/>
        <v/>
      </c>
      <c r="T54" s="139"/>
      <c r="U54" s="253" t="str">
        <f t="shared" si="7"/>
        <v/>
      </c>
      <c r="V54" s="126"/>
      <c r="W54" s="89" t="str">
        <f t="shared" si="6"/>
        <v/>
      </c>
    </row>
    <row r="55" spans="1:25" ht="20.45" customHeight="1">
      <c r="A55" s="78"/>
      <c r="B55" s="88" t="s">
        <v>28</v>
      </c>
      <c r="C55" s="84"/>
      <c r="D55" s="52"/>
      <c r="E55" s="271"/>
      <c r="F55" s="271"/>
      <c r="G55" s="271"/>
      <c r="H55" s="52"/>
      <c r="I55" s="47" t="str">
        <f t="shared" si="4"/>
        <v/>
      </c>
      <c r="J55" s="52"/>
      <c r="K55" s="47" t="str">
        <f>IF(ISBLANK(E55),"",VLOOKUP(YEAR($Q$22),Kalkulationsblatt!$AF$225:$AG$246,2,FALSE))</f>
        <v/>
      </c>
      <c r="L55" s="52"/>
      <c r="M55" s="157"/>
      <c r="N55" s="52"/>
      <c r="O55" s="44"/>
      <c r="P55" s="52"/>
      <c r="Q55" s="85"/>
      <c r="R55" s="86"/>
      <c r="S55" s="47" t="str">
        <f t="shared" si="5"/>
        <v/>
      </c>
      <c r="T55" s="139"/>
      <c r="U55" s="253" t="str">
        <f t="shared" si="7"/>
        <v/>
      </c>
      <c r="V55" s="126"/>
      <c r="W55" s="89" t="str">
        <f t="shared" si="6"/>
        <v/>
      </c>
    </row>
    <row r="56" spans="1:25" ht="20.45" customHeight="1">
      <c r="A56" s="78"/>
      <c r="B56" s="83" t="s">
        <v>29</v>
      </c>
      <c r="C56" s="84"/>
      <c r="D56" s="52"/>
      <c r="E56" s="271"/>
      <c r="F56" s="271"/>
      <c r="G56" s="271"/>
      <c r="H56" s="52"/>
      <c r="I56" s="47" t="str">
        <f t="shared" si="4"/>
        <v/>
      </c>
      <c r="J56" s="52"/>
      <c r="K56" s="47" t="str">
        <f>IF(ISBLANK(E56),"",VLOOKUP(YEAR($Q$22),Kalkulationsblatt!$AF$225:$AG$246,2,FALSE))</f>
        <v/>
      </c>
      <c r="L56" s="52"/>
      <c r="M56" s="157"/>
      <c r="N56" s="52"/>
      <c r="O56" s="44"/>
      <c r="P56" s="52"/>
      <c r="Q56" s="85"/>
      <c r="R56" s="86"/>
      <c r="S56" s="47" t="str">
        <f t="shared" si="5"/>
        <v/>
      </c>
      <c r="T56" s="139"/>
      <c r="U56" s="253" t="str">
        <f t="shared" si="7"/>
        <v/>
      </c>
      <c r="V56" s="126"/>
      <c r="W56" s="89" t="str">
        <f t="shared" si="6"/>
        <v/>
      </c>
    </row>
    <row r="57" spans="1:25" ht="20.45" customHeight="1">
      <c r="A57" s="78"/>
      <c r="B57" s="83" t="s">
        <v>30</v>
      </c>
      <c r="C57" s="84"/>
      <c r="D57" s="52"/>
      <c r="E57" s="271"/>
      <c r="F57" s="271"/>
      <c r="G57" s="271"/>
      <c r="H57" s="52"/>
      <c r="I57" s="65" t="str">
        <f t="shared" si="4"/>
        <v/>
      </c>
      <c r="J57" s="52"/>
      <c r="K57" s="65" t="str">
        <f>IF(ISBLANK(E57),"",VLOOKUP(YEAR($Q$22),Kalkulationsblatt!$AF$225:$AG$246,2,FALSE))</f>
        <v/>
      </c>
      <c r="L57" s="52"/>
      <c r="M57" s="157"/>
      <c r="N57" s="52"/>
      <c r="O57" s="44"/>
      <c r="P57" s="52"/>
      <c r="Q57" s="85"/>
      <c r="R57" s="86"/>
      <c r="S57" s="65" t="str">
        <f t="shared" si="5"/>
        <v/>
      </c>
      <c r="T57" s="139"/>
      <c r="U57" s="254" t="str">
        <f t="shared" si="7"/>
        <v/>
      </c>
      <c r="V57" s="126"/>
      <c r="W57" s="148" t="str">
        <f t="shared" si="6"/>
        <v/>
      </c>
    </row>
    <row r="58" spans="1:25" ht="20.45" customHeight="1">
      <c r="A58" s="78"/>
      <c r="B58" s="83"/>
      <c r="C58" s="305" t="s">
        <v>1171</v>
      </c>
      <c r="D58" s="306"/>
      <c r="E58" s="306"/>
      <c r="F58" s="306"/>
      <c r="G58" s="306"/>
      <c r="H58" s="306"/>
      <c r="I58" s="306"/>
      <c r="J58" s="306"/>
      <c r="K58" s="306"/>
      <c r="L58" s="52"/>
      <c r="M58" s="52"/>
      <c r="N58" s="52"/>
      <c r="O58" s="52"/>
      <c r="P58" s="52"/>
      <c r="Q58" s="52"/>
      <c r="R58" s="52"/>
      <c r="S58" s="52"/>
      <c r="T58" s="52"/>
      <c r="U58" s="154"/>
      <c r="V58" s="126"/>
      <c r="W58" s="79"/>
      <c r="Y58" s="36" t="s">
        <v>1173</v>
      </c>
    </row>
    <row r="59" spans="1:25" ht="20.45" customHeight="1" thickBot="1">
      <c r="A59" s="92"/>
      <c r="B59" s="96"/>
      <c r="C59" s="307"/>
      <c r="D59" s="307"/>
      <c r="E59" s="307"/>
      <c r="F59" s="307"/>
      <c r="G59" s="307"/>
      <c r="H59" s="307"/>
      <c r="I59" s="307"/>
      <c r="J59" s="307"/>
      <c r="K59" s="307"/>
      <c r="L59" s="93"/>
      <c r="M59" s="93"/>
      <c r="N59" s="93"/>
      <c r="O59" s="93"/>
      <c r="P59" s="93"/>
      <c r="Q59" s="94" t="s">
        <v>50</v>
      </c>
      <c r="R59" s="93"/>
      <c r="S59" s="95">
        <f>SUM(S48:S57)</f>
        <v>0</v>
      </c>
      <c r="T59" s="95"/>
      <c r="U59" s="158">
        <f>SUM(U48:U57)</f>
        <v>0</v>
      </c>
      <c r="V59" s="127"/>
      <c r="W59" s="97">
        <f>SUM(W48:W57)</f>
        <v>0</v>
      </c>
      <c r="Y59" s="129">
        <f>TYPE(S59)</f>
        <v>1</v>
      </c>
    </row>
    <row r="60" spans="1:25" ht="7.5" customHeight="1">
      <c r="A60" s="98"/>
      <c r="B60" s="76"/>
      <c r="C60" s="76"/>
      <c r="D60" s="76"/>
      <c r="E60" s="76"/>
      <c r="F60" s="76"/>
      <c r="G60" s="76"/>
      <c r="H60" s="76"/>
      <c r="I60" s="76"/>
      <c r="J60" s="76"/>
      <c r="K60" s="76"/>
      <c r="L60" s="76"/>
      <c r="M60" s="76"/>
      <c r="N60" s="76"/>
      <c r="O60" s="76"/>
      <c r="P60" s="76"/>
      <c r="Q60" s="76"/>
      <c r="R60" s="76"/>
      <c r="S60" s="76"/>
      <c r="T60" s="76"/>
      <c r="U60" s="153"/>
      <c r="V60" s="125"/>
      <c r="W60" s="77"/>
    </row>
    <row r="61" spans="1:25" ht="20.45" customHeight="1">
      <c r="A61" s="80" t="s">
        <v>51</v>
      </c>
      <c r="B61" s="81" t="s">
        <v>52</v>
      </c>
      <c r="C61" s="52"/>
      <c r="D61" s="52"/>
      <c r="E61" s="52"/>
      <c r="F61" s="52"/>
      <c r="G61" s="52"/>
      <c r="H61" s="52"/>
      <c r="I61" s="52"/>
      <c r="J61" s="52"/>
      <c r="K61" s="52"/>
      <c r="L61" s="52"/>
      <c r="M61" s="52"/>
      <c r="N61" s="52"/>
      <c r="O61" s="52"/>
      <c r="P61" s="52"/>
      <c r="Q61" s="52"/>
      <c r="R61" s="52"/>
      <c r="S61" s="52"/>
      <c r="T61" s="52"/>
      <c r="U61" s="154"/>
      <c r="V61" s="126"/>
      <c r="W61" s="79"/>
    </row>
    <row r="62" spans="1:25" ht="4.5" customHeight="1">
      <c r="A62" s="78"/>
      <c r="B62" s="52"/>
      <c r="C62" s="52"/>
      <c r="D62" s="52"/>
      <c r="E62" s="52"/>
      <c r="F62" s="52"/>
      <c r="G62" s="52"/>
      <c r="H62" s="52"/>
      <c r="I62" s="52"/>
      <c r="J62" s="52"/>
      <c r="K62" s="52"/>
      <c r="L62" s="52"/>
      <c r="M62" s="52"/>
      <c r="N62" s="52"/>
      <c r="O62" s="52"/>
      <c r="P62" s="52"/>
      <c r="Q62" s="52"/>
      <c r="R62" s="52"/>
      <c r="S62" s="52"/>
      <c r="T62" s="52"/>
      <c r="U62" s="154"/>
      <c r="V62" s="126"/>
      <c r="W62" s="79"/>
    </row>
    <row r="63" spans="1:25" ht="20.45" customHeight="1">
      <c r="A63" s="78" t="s">
        <v>8</v>
      </c>
      <c r="B63" s="52" t="s">
        <v>53</v>
      </c>
      <c r="C63" s="52"/>
      <c r="D63" s="52"/>
      <c r="E63" s="52"/>
      <c r="F63" s="52"/>
      <c r="G63" s="270" t="s">
        <v>153</v>
      </c>
      <c r="H63" s="270"/>
      <c r="I63" s="270"/>
      <c r="J63" s="110"/>
      <c r="K63" s="82"/>
      <c r="L63" s="82"/>
      <c r="M63" s="149"/>
      <c r="N63" s="149"/>
      <c r="O63" s="82"/>
      <c r="P63" s="82"/>
      <c r="Q63" s="82"/>
      <c r="R63" s="82"/>
      <c r="S63" s="82" t="s">
        <v>18</v>
      </c>
      <c r="T63" s="149"/>
      <c r="U63" s="154"/>
      <c r="V63" s="278" t="s">
        <v>1175</v>
      </c>
      <c r="W63" s="279"/>
    </row>
    <row r="64" spans="1:25" ht="4.5" customHeight="1">
      <c r="A64" s="78"/>
      <c r="B64" s="52"/>
      <c r="C64" s="52"/>
      <c r="D64" s="52"/>
      <c r="E64" s="52"/>
      <c r="F64" s="52"/>
      <c r="G64" s="52"/>
      <c r="H64" s="52"/>
      <c r="I64" s="52"/>
      <c r="J64" s="52"/>
      <c r="K64" s="52"/>
      <c r="L64" s="52"/>
      <c r="M64" s="52"/>
      <c r="N64" s="52"/>
      <c r="O64" s="52"/>
      <c r="P64" s="52"/>
      <c r="Q64" s="52"/>
      <c r="R64" s="52"/>
      <c r="S64" s="52"/>
      <c r="T64" s="52"/>
      <c r="U64" s="154"/>
      <c r="V64" s="126"/>
      <c r="W64" s="79"/>
    </row>
    <row r="65" spans="1:25" ht="20.45" customHeight="1">
      <c r="A65" s="78"/>
      <c r="B65" s="83" t="s">
        <v>8</v>
      </c>
      <c r="C65" s="271"/>
      <c r="D65" s="271"/>
      <c r="E65" s="271"/>
      <c r="F65" s="52"/>
      <c r="G65" s="283"/>
      <c r="H65" s="283"/>
      <c r="I65" s="283"/>
      <c r="J65" s="52"/>
      <c r="K65" s="52"/>
      <c r="L65" s="52"/>
      <c r="M65" s="52"/>
      <c r="N65" s="52"/>
      <c r="O65" s="52"/>
      <c r="P65" s="52"/>
      <c r="Q65" s="52"/>
      <c r="R65" s="52"/>
      <c r="S65" s="48" t="str">
        <f>IF(G65&lt;&gt;"",G65,"")</f>
        <v/>
      </c>
      <c r="T65" s="141"/>
      <c r="U65" s="154"/>
      <c r="V65" s="126"/>
      <c r="W65" s="87" t="str">
        <f>S65</f>
        <v/>
      </c>
    </row>
    <row r="66" spans="1:25" ht="20.45" customHeight="1">
      <c r="A66" s="78"/>
      <c r="B66" s="88" t="s">
        <v>20</v>
      </c>
      <c r="C66" s="271"/>
      <c r="D66" s="271"/>
      <c r="E66" s="271"/>
      <c r="F66" s="52"/>
      <c r="G66" s="283"/>
      <c r="H66" s="283"/>
      <c r="I66" s="283"/>
      <c r="J66" s="52"/>
      <c r="K66" s="52"/>
      <c r="L66" s="52"/>
      <c r="M66" s="52"/>
      <c r="N66" s="52"/>
      <c r="O66" s="52"/>
      <c r="P66" s="52"/>
      <c r="Q66" s="52"/>
      <c r="R66" s="52"/>
      <c r="S66" s="49" t="str">
        <f t="shared" ref="S66:S67" si="8">IF(G66&lt;&gt;"",G66,"")</f>
        <v/>
      </c>
      <c r="T66" s="141"/>
      <c r="U66" s="154"/>
      <c r="V66" s="126"/>
      <c r="W66" s="89" t="str">
        <f>S66</f>
        <v/>
      </c>
      <c r="Y66" s="50"/>
    </row>
    <row r="67" spans="1:25" ht="20.45" customHeight="1">
      <c r="A67" s="78"/>
      <c r="B67" s="83" t="s">
        <v>21</v>
      </c>
      <c r="C67" s="271"/>
      <c r="D67" s="271"/>
      <c r="E67" s="271"/>
      <c r="F67" s="52"/>
      <c r="G67" s="283"/>
      <c r="H67" s="283"/>
      <c r="I67" s="283"/>
      <c r="J67" s="52"/>
      <c r="K67" s="52"/>
      <c r="L67" s="52"/>
      <c r="M67" s="52"/>
      <c r="N67" s="52"/>
      <c r="O67" s="52"/>
      <c r="P67" s="52"/>
      <c r="Q67" s="52"/>
      <c r="R67" s="52"/>
      <c r="S67" s="51" t="str">
        <f t="shared" si="8"/>
        <v/>
      </c>
      <c r="T67" s="141"/>
      <c r="U67" s="154"/>
      <c r="V67" s="126"/>
      <c r="W67" s="90" t="str">
        <f>S67</f>
        <v/>
      </c>
    </row>
    <row r="68" spans="1:25" ht="4.5" customHeight="1">
      <c r="A68" s="78"/>
      <c r="B68" s="52"/>
      <c r="C68" s="52"/>
      <c r="D68" s="52"/>
      <c r="E68" s="52"/>
      <c r="F68" s="52"/>
      <c r="G68" s="52"/>
      <c r="H68" s="52"/>
      <c r="I68" s="52"/>
      <c r="J68" s="52"/>
      <c r="K68" s="52"/>
      <c r="L68" s="52"/>
      <c r="M68" s="52"/>
      <c r="N68" s="52"/>
      <c r="O68" s="52"/>
      <c r="P68" s="52"/>
      <c r="Q68" s="52"/>
      <c r="R68" s="52"/>
      <c r="S68" s="52"/>
      <c r="T68" s="52"/>
      <c r="U68" s="154"/>
      <c r="V68" s="126"/>
      <c r="W68" s="79"/>
    </row>
    <row r="69" spans="1:25" ht="20.45" customHeight="1">
      <c r="A69" s="78" t="s">
        <v>54</v>
      </c>
      <c r="B69" s="52" t="s">
        <v>127</v>
      </c>
      <c r="C69" s="52"/>
      <c r="D69" s="52"/>
      <c r="E69" s="52"/>
      <c r="F69" s="52"/>
      <c r="G69" s="270" t="s">
        <v>153</v>
      </c>
      <c r="H69" s="270"/>
      <c r="I69" s="270"/>
      <c r="J69" s="110"/>
      <c r="K69" s="82"/>
      <c r="L69" s="82"/>
      <c r="M69" s="149"/>
      <c r="N69" s="149"/>
      <c r="O69" s="82"/>
      <c r="P69" s="82"/>
      <c r="Q69" s="82"/>
      <c r="R69" s="82"/>
      <c r="S69" s="82" t="s">
        <v>18</v>
      </c>
      <c r="T69" s="149"/>
      <c r="U69" s="154"/>
      <c r="V69" s="278" t="s">
        <v>1175</v>
      </c>
      <c r="W69" s="279"/>
    </row>
    <row r="70" spans="1:25" ht="4.5" customHeight="1">
      <c r="A70" s="78" t="s">
        <v>55</v>
      </c>
      <c r="B70" s="52"/>
      <c r="C70" s="52"/>
      <c r="D70" s="52"/>
      <c r="E70" s="52"/>
      <c r="F70" s="52"/>
      <c r="G70" s="52"/>
      <c r="H70" s="52"/>
      <c r="I70" s="52"/>
      <c r="J70" s="52"/>
      <c r="K70" s="52"/>
      <c r="L70" s="52"/>
      <c r="M70" s="52"/>
      <c r="N70" s="52"/>
      <c r="O70" s="52"/>
      <c r="P70" s="52"/>
      <c r="Q70" s="52"/>
      <c r="R70" s="52"/>
      <c r="S70" s="52"/>
      <c r="T70" s="52"/>
      <c r="U70" s="154"/>
      <c r="V70" s="126"/>
      <c r="W70" s="79"/>
    </row>
    <row r="71" spans="1:25" ht="20.45" customHeight="1">
      <c r="A71" s="78"/>
      <c r="B71" s="83" t="s">
        <v>8</v>
      </c>
      <c r="C71" s="271"/>
      <c r="D71" s="271"/>
      <c r="E71" s="271"/>
      <c r="F71" s="52"/>
      <c r="G71" s="283"/>
      <c r="H71" s="283"/>
      <c r="I71" s="283"/>
      <c r="J71" s="52"/>
      <c r="K71" s="52"/>
      <c r="L71" s="52"/>
      <c r="M71" s="52"/>
      <c r="N71" s="52"/>
      <c r="O71" s="52"/>
      <c r="P71" s="52"/>
      <c r="Q71" s="52"/>
      <c r="R71" s="52"/>
      <c r="S71" s="48" t="str">
        <f>IF(G71&lt;&gt;"",G71,"")</f>
        <v/>
      </c>
      <c r="T71" s="141"/>
      <c r="U71" s="154"/>
      <c r="V71" s="126"/>
      <c r="W71" s="108" t="str">
        <f>S71</f>
        <v/>
      </c>
    </row>
    <row r="72" spans="1:25" ht="20.45" customHeight="1">
      <c r="A72" s="78"/>
      <c r="B72" s="88" t="s">
        <v>20</v>
      </c>
      <c r="C72" s="271"/>
      <c r="D72" s="271"/>
      <c r="E72" s="271"/>
      <c r="F72" s="52"/>
      <c r="G72" s="283"/>
      <c r="H72" s="283"/>
      <c r="I72" s="283"/>
      <c r="J72" s="52"/>
      <c r="K72" s="52"/>
      <c r="L72" s="52"/>
      <c r="M72" s="52"/>
      <c r="N72" s="52"/>
      <c r="O72" s="52"/>
      <c r="P72" s="52"/>
      <c r="Q72" s="52"/>
      <c r="R72" s="52"/>
      <c r="S72" s="49" t="str">
        <f t="shared" ref="S72:S73" si="9">IF(G72&lt;&gt;"",G72,"")</f>
        <v/>
      </c>
      <c r="T72" s="141"/>
      <c r="U72" s="154"/>
      <c r="V72" s="126"/>
      <c r="W72" s="89" t="str">
        <f>S72</f>
        <v/>
      </c>
    </row>
    <row r="73" spans="1:25" ht="20.45" customHeight="1">
      <c r="A73" s="78"/>
      <c r="B73" s="83" t="s">
        <v>21</v>
      </c>
      <c r="C73" s="271"/>
      <c r="D73" s="271"/>
      <c r="E73" s="271"/>
      <c r="F73" s="52"/>
      <c r="G73" s="283"/>
      <c r="H73" s="283"/>
      <c r="I73" s="283"/>
      <c r="J73" s="52"/>
      <c r="K73" s="52"/>
      <c r="L73" s="52"/>
      <c r="M73" s="52"/>
      <c r="N73" s="52"/>
      <c r="O73" s="52"/>
      <c r="P73" s="52"/>
      <c r="Q73" s="52"/>
      <c r="R73" s="52"/>
      <c r="S73" s="51" t="str">
        <f t="shared" si="9"/>
        <v/>
      </c>
      <c r="T73" s="141"/>
      <c r="U73" s="154"/>
      <c r="V73" s="126"/>
      <c r="W73" s="109" t="str">
        <f>S73</f>
        <v/>
      </c>
    </row>
    <row r="74" spans="1:25" ht="4.5" customHeight="1">
      <c r="A74" s="78"/>
      <c r="B74" s="52"/>
      <c r="C74" s="52"/>
      <c r="D74" s="52"/>
      <c r="E74" s="52"/>
      <c r="F74" s="52"/>
      <c r="G74" s="52"/>
      <c r="H74" s="52"/>
      <c r="I74" s="52"/>
      <c r="J74" s="52"/>
      <c r="K74" s="52"/>
      <c r="L74" s="52"/>
      <c r="M74" s="52"/>
      <c r="N74" s="52"/>
      <c r="O74" s="52"/>
      <c r="P74" s="52"/>
      <c r="Q74" s="52"/>
      <c r="R74" s="52"/>
      <c r="S74" s="52"/>
      <c r="T74" s="52"/>
      <c r="U74" s="154"/>
      <c r="V74" s="126"/>
      <c r="W74" s="79"/>
    </row>
    <row r="75" spans="1:25" ht="20.45" customHeight="1">
      <c r="A75" s="78" t="s">
        <v>21</v>
      </c>
      <c r="B75" s="52" t="s">
        <v>56</v>
      </c>
      <c r="C75" s="52"/>
      <c r="D75" s="52"/>
      <c r="E75" s="52"/>
      <c r="F75" s="52"/>
      <c r="G75" s="270" t="s">
        <v>153</v>
      </c>
      <c r="H75" s="270"/>
      <c r="I75" s="270"/>
      <c r="J75" s="82"/>
      <c r="K75" s="82"/>
      <c r="L75" s="82"/>
      <c r="M75" s="149"/>
      <c r="N75" s="149"/>
      <c r="O75" s="82"/>
      <c r="P75" s="82"/>
      <c r="Q75" s="82"/>
      <c r="R75" s="82"/>
      <c r="S75" s="82" t="s">
        <v>18</v>
      </c>
      <c r="T75" s="149"/>
      <c r="U75" s="154"/>
      <c r="V75" s="278" t="s">
        <v>1175</v>
      </c>
      <c r="W75" s="279"/>
    </row>
    <row r="76" spans="1:25" ht="4.5" customHeight="1">
      <c r="A76" s="78"/>
      <c r="B76" s="52"/>
      <c r="C76" s="52"/>
      <c r="D76" s="52"/>
      <c r="E76" s="52"/>
      <c r="F76" s="52"/>
      <c r="G76" s="52"/>
      <c r="H76" s="52"/>
      <c r="I76" s="52"/>
      <c r="J76" s="52"/>
      <c r="K76" s="52"/>
      <c r="L76" s="52"/>
      <c r="M76" s="52"/>
      <c r="N76" s="52"/>
      <c r="O76" s="52"/>
      <c r="P76" s="52"/>
      <c r="Q76" s="52"/>
      <c r="R76" s="52"/>
      <c r="S76" s="52"/>
      <c r="T76" s="52"/>
      <c r="U76" s="154"/>
      <c r="V76" s="126"/>
      <c r="W76" s="79"/>
    </row>
    <row r="77" spans="1:25" ht="20.45" customHeight="1">
      <c r="A77" s="78"/>
      <c r="B77" s="83" t="s">
        <v>8</v>
      </c>
      <c r="C77" s="271"/>
      <c r="D77" s="271"/>
      <c r="E77" s="271"/>
      <c r="F77" s="52"/>
      <c r="G77" s="283"/>
      <c r="H77" s="283"/>
      <c r="I77" s="283"/>
      <c r="J77" s="52"/>
      <c r="K77" s="52"/>
      <c r="L77" s="52"/>
      <c r="M77" s="52"/>
      <c r="N77" s="52"/>
      <c r="O77" s="52"/>
      <c r="P77" s="52"/>
      <c r="Q77" s="52"/>
      <c r="R77" s="52"/>
      <c r="S77" s="48" t="str">
        <f>IF(G77&lt;&gt;"",G77,"")</f>
        <v/>
      </c>
      <c r="T77" s="141"/>
      <c r="U77" s="154"/>
      <c r="V77" s="126"/>
      <c r="W77" s="108" t="str">
        <f>S77</f>
        <v/>
      </c>
    </row>
    <row r="78" spans="1:25" ht="20.45" customHeight="1">
      <c r="A78" s="78"/>
      <c r="B78" s="88" t="s">
        <v>20</v>
      </c>
      <c r="C78" s="271"/>
      <c r="D78" s="271"/>
      <c r="E78" s="271"/>
      <c r="F78" s="52"/>
      <c r="G78" s="283"/>
      <c r="H78" s="283"/>
      <c r="I78" s="283"/>
      <c r="J78" s="52"/>
      <c r="K78" s="52"/>
      <c r="L78" s="52"/>
      <c r="M78" s="52"/>
      <c r="N78" s="52"/>
      <c r="O78" s="52"/>
      <c r="P78" s="52"/>
      <c r="Q78" s="52"/>
      <c r="R78" s="52"/>
      <c r="S78" s="49" t="str">
        <f t="shared" ref="S78:S79" si="10">IF(G78&lt;&gt;"",G78,"")</f>
        <v/>
      </c>
      <c r="T78" s="141"/>
      <c r="U78" s="154"/>
      <c r="V78" s="126"/>
      <c r="W78" s="89" t="str">
        <f>S78</f>
        <v/>
      </c>
    </row>
    <row r="79" spans="1:25" ht="20.45" customHeight="1">
      <c r="A79" s="78"/>
      <c r="B79" s="83" t="s">
        <v>21</v>
      </c>
      <c r="C79" s="271"/>
      <c r="D79" s="271"/>
      <c r="E79" s="271"/>
      <c r="F79" s="52"/>
      <c r="G79" s="283"/>
      <c r="H79" s="283"/>
      <c r="I79" s="283"/>
      <c r="J79" s="52"/>
      <c r="K79" s="52"/>
      <c r="L79" s="52"/>
      <c r="M79" s="52"/>
      <c r="N79" s="52"/>
      <c r="O79" s="52"/>
      <c r="P79" s="52"/>
      <c r="Q79" s="52"/>
      <c r="R79" s="52"/>
      <c r="S79" s="51" t="str">
        <f t="shared" si="10"/>
        <v/>
      </c>
      <c r="T79" s="141"/>
      <c r="U79" s="154"/>
      <c r="V79" s="126"/>
      <c r="W79" s="109" t="str">
        <f>S79</f>
        <v/>
      </c>
    </row>
    <row r="80" spans="1:25" ht="7.5" customHeight="1">
      <c r="A80" s="78"/>
      <c r="B80" s="83"/>
      <c r="C80" s="52"/>
      <c r="D80" s="52"/>
      <c r="E80" s="52"/>
      <c r="F80" s="52"/>
      <c r="G80" s="52"/>
      <c r="H80" s="52"/>
      <c r="I80" s="52"/>
      <c r="J80" s="52"/>
      <c r="K80" s="52"/>
      <c r="L80" s="52"/>
      <c r="M80" s="52"/>
      <c r="N80" s="52"/>
      <c r="O80" s="52"/>
      <c r="P80" s="52"/>
      <c r="Q80" s="52"/>
      <c r="R80" s="52"/>
      <c r="S80" s="52"/>
      <c r="T80" s="52"/>
      <c r="U80" s="154"/>
      <c r="V80" s="126"/>
      <c r="W80" s="79"/>
    </row>
    <row r="81" spans="1:23" ht="15" thickBot="1">
      <c r="A81" s="92"/>
      <c r="B81" s="96"/>
      <c r="C81" s="96"/>
      <c r="D81" s="96"/>
      <c r="E81" s="96"/>
      <c r="F81" s="96"/>
      <c r="G81" s="96"/>
      <c r="H81" s="96"/>
      <c r="I81" s="96"/>
      <c r="J81" s="96"/>
      <c r="K81" s="96"/>
      <c r="L81" s="96"/>
      <c r="M81" s="96"/>
      <c r="N81" s="96"/>
      <c r="O81" s="96"/>
      <c r="P81" s="96"/>
      <c r="Q81" s="94" t="s">
        <v>57</v>
      </c>
      <c r="R81" s="96"/>
      <c r="S81" s="95">
        <f>SUM(S65:S79)</f>
        <v>0</v>
      </c>
      <c r="T81" s="95"/>
      <c r="U81" s="160"/>
      <c r="V81" s="127"/>
      <c r="W81" s="97">
        <f>SUM(W65:W79)</f>
        <v>0</v>
      </c>
    </row>
    <row r="82" spans="1:23" ht="43.35" customHeight="1" thickBot="1">
      <c r="B82" s="43"/>
      <c r="U82" s="42"/>
      <c r="V82" s="42"/>
      <c r="W82" s="42"/>
    </row>
    <row r="83" spans="1:23" ht="20.45" customHeight="1">
      <c r="A83" s="74" t="s">
        <v>58</v>
      </c>
      <c r="B83" s="75" t="s">
        <v>59</v>
      </c>
      <c r="C83" s="76"/>
      <c r="D83" s="76"/>
      <c r="E83" s="76"/>
      <c r="F83" s="76"/>
      <c r="G83" s="76"/>
      <c r="H83" s="76"/>
      <c r="I83" s="76"/>
      <c r="J83" s="76"/>
      <c r="K83" s="76"/>
      <c r="L83" s="76"/>
      <c r="M83" s="76"/>
      <c r="N83" s="76"/>
      <c r="O83" s="76"/>
      <c r="P83" s="76"/>
      <c r="Q83" s="76"/>
      <c r="R83" s="76"/>
      <c r="S83" s="76"/>
      <c r="T83" s="76"/>
      <c r="U83" s="153"/>
      <c r="V83" s="125"/>
      <c r="W83" s="77"/>
    </row>
    <row r="84" spans="1:23" ht="20.45" customHeight="1">
      <c r="A84" s="80"/>
      <c r="B84" s="81"/>
      <c r="C84" s="111" t="s">
        <v>155</v>
      </c>
      <c r="D84" s="52"/>
      <c r="E84" s="122"/>
      <c r="F84" s="52"/>
      <c r="G84" s="284" t="s">
        <v>156</v>
      </c>
      <c r="H84" s="284"/>
      <c r="I84" s="284"/>
      <c r="J84" s="284"/>
      <c r="K84" s="284"/>
      <c r="L84" s="284"/>
      <c r="M84" s="284"/>
      <c r="N84" s="284"/>
      <c r="O84" s="284"/>
      <c r="P84" s="284"/>
      <c r="Q84" s="284"/>
      <c r="R84" s="284"/>
      <c r="S84" s="284"/>
      <c r="T84" s="152"/>
      <c r="U84" s="154"/>
      <c r="V84" s="126"/>
      <c r="W84" s="79"/>
    </row>
    <row r="85" spans="1:23" ht="4.5" customHeight="1">
      <c r="A85" s="80"/>
      <c r="B85" s="81"/>
      <c r="C85" s="52"/>
      <c r="D85" s="52"/>
      <c r="E85" s="52"/>
      <c r="F85" s="52"/>
      <c r="G85" s="52"/>
      <c r="H85" s="52"/>
      <c r="I85" s="52"/>
      <c r="J85" s="52"/>
      <c r="K85" s="52"/>
      <c r="L85" s="52"/>
      <c r="M85" s="52"/>
      <c r="N85" s="52"/>
      <c r="O85" s="52"/>
      <c r="P85" s="52"/>
      <c r="Q85" s="52"/>
      <c r="R85" s="52"/>
      <c r="S85" s="52"/>
      <c r="T85" s="52"/>
      <c r="U85" s="154"/>
      <c r="V85" s="126"/>
      <c r="W85" s="79"/>
    </row>
    <row r="86" spans="1:23" ht="20.45" customHeight="1">
      <c r="A86" s="78"/>
      <c r="B86" s="52"/>
      <c r="C86" s="52" t="s">
        <v>60</v>
      </c>
      <c r="D86" s="52"/>
      <c r="E86" s="52" t="s">
        <v>1150</v>
      </c>
      <c r="F86" s="52"/>
      <c r="G86" s="82" t="s">
        <v>1154</v>
      </c>
      <c r="H86" s="82"/>
      <c r="I86" s="82" t="s">
        <v>61</v>
      </c>
      <c r="J86" s="82"/>
      <c r="K86" s="164" t="str">
        <f>IF(E$84="ja","Nettobetrag","")</f>
        <v/>
      </c>
      <c r="L86" s="82"/>
      <c r="M86" s="149"/>
      <c r="N86" s="149"/>
      <c r="O86" s="82" t="s">
        <v>62</v>
      </c>
      <c r="P86" s="82"/>
      <c r="Q86" s="82" t="s">
        <v>63</v>
      </c>
      <c r="R86" s="82"/>
      <c r="S86" s="82" t="s">
        <v>18</v>
      </c>
      <c r="T86" s="149"/>
      <c r="U86" s="154"/>
      <c r="V86" s="278" t="s">
        <v>1175</v>
      </c>
      <c r="W86" s="279"/>
    </row>
    <row r="87" spans="1:23" ht="4.5" customHeight="1">
      <c r="A87" s="78"/>
      <c r="B87" s="52"/>
      <c r="C87" s="52"/>
      <c r="D87" s="52"/>
      <c r="E87" s="52"/>
      <c r="F87" s="52"/>
      <c r="G87" s="52"/>
      <c r="H87" s="52"/>
      <c r="I87" s="52"/>
      <c r="J87" s="52"/>
      <c r="K87" s="52"/>
      <c r="L87" s="52"/>
      <c r="M87" s="52"/>
      <c r="N87" s="52"/>
      <c r="O87" s="52"/>
      <c r="P87" s="52"/>
      <c r="Q87" s="52"/>
      <c r="R87" s="52"/>
      <c r="S87" s="52"/>
      <c r="T87" s="52"/>
      <c r="U87" s="154"/>
      <c r="V87" s="126"/>
      <c r="W87" s="79"/>
    </row>
    <row r="88" spans="1:23" ht="20.45" customHeight="1">
      <c r="A88" s="78"/>
      <c r="B88" s="83" t="s">
        <v>8</v>
      </c>
      <c r="C88" s="117"/>
      <c r="D88" s="118"/>
      <c r="E88" s="116"/>
      <c r="F88" s="52"/>
      <c r="G88" s="44"/>
      <c r="H88" s="52"/>
      <c r="I88" s="119" t="str">
        <f>IF(ISBLANK(E88),"",VLOOKUP((E88),$Z$311:$AA$318,2,FALSE))</f>
        <v/>
      </c>
      <c r="J88" s="52"/>
      <c r="K88" s="64" t="str">
        <f>IF(AND($AB$273="ja",G88&lt;&gt;"",$E$84="ja"),G88/1.19,"")</f>
        <v/>
      </c>
      <c r="L88" s="52"/>
      <c r="M88" s="52"/>
      <c r="N88" s="52"/>
      <c r="O88" s="64" t="str">
        <f>IF(AND(G88&lt;&gt;"",I88&lt;&gt;"",$E$84="ja"),IF($AD$273="ja",IF(K88/I88*$U$22&lt;K88,K88/I88*$U$22,K88),IF(G88/I88*$U$22&lt;G88,G88/I88*$U$22,G88)),"")</f>
        <v/>
      </c>
      <c r="P88" s="52"/>
      <c r="Q88" s="64" t="str">
        <f>IF(O88&lt;&gt;"",IF($AB$273="ja",K88-O88,G88-O88),"")</f>
        <v/>
      </c>
      <c r="R88" s="52"/>
      <c r="S88" s="64">
        <f>IF(AND($AB$273="ja",G88&lt;&gt;"",$E$84="ja"),O88,G88)</f>
        <v>0</v>
      </c>
      <c r="T88" s="139"/>
      <c r="U88" s="154"/>
      <c r="V88" s="126"/>
      <c r="W88" s="87" t="str">
        <f>IF(K88&lt;&gt;"",S88,IF(G88&lt;&gt;"",G88,""))</f>
        <v/>
      </c>
    </row>
    <row r="89" spans="1:23" ht="20.45" customHeight="1">
      <c r="A89" s="78"/>
      <c r="B89" s="88" t="s">
        <v>20</v>
      </c>
      <c r="C89" s="117"/>
      <c r="D89" s="118"/>
      <c r="E89" s="116"/>
      <c r="F89" s="52"/>
      <c r="G89" s="44"/>
      <c r="H89" s="52"/>
      <c r="I89" s="120" t="str">
        <f>IF(ISBLANK(E89),"",VLOOKUP((E89),$Z$311:$AA$318,2,FALSE))</f>
        <v/>
      </c>
      <c r="J89" s="52"/>
      <c r="K89" s="47" t="str">
        <f>IF(AND($AB$273="ja",G89&lt;&gt;"",$E$84="ja"),G89/1.19,"")</f>
        <v/>
      </c>
      <c r="L89" s="52"/>
      <c r="M89" s="52"/>
      <c r="N89" s="52"/>
      <c r="O89" s="47" t="str">
        <f>IF(AND(G89&lt;&gt;"",I89&lt;&gt;"",$E$84="ja"),IF($AB$273="ja",IF(K89/I89*$U$22&lt;K89,K89/I89*$U$22,K89),IF(G89/I89*$U$22&lt;G89,G89/I89*$U$22,G89)),"")</f>
        <v/>
      </c>
      <c r="P89" s="52"/>
      <c r="Q89" s="47" t="str">
        <f>IF(O89&lt;&gt;"",IF($AB$273="ja",K89-O89,G89-O89),"")</f>
        <v/>
      </c>
      <c r="R89" s="52"/>
      <c r="S89" s="47">
        <f>IF(AND($AB$273="ja",G89&lt;&gt;"",$E$84="ja"),O89,G89)</f>
        <v>0</v>
      </c>
      <c r="T89" s="139"/>
      <c r="U89" s="154"/>
      <c r="V89" s="126"/>
      <c r="W89" s="89" t="str">
        <f t="shared" ref="W89:W92" si="11">IF(K89&lt;&gt;"",S89,IF(G89&lt;&gt;"",G89,""))</f>
        <v/>
      </c>
    </row>
    <row r="90" spans="1:23" ht="20.45" customHeight="1">
      <c r="A90" s="78"/>
      <c r="B90" s="83" t="s">
        <v>21</v>
      </c>
      <c r="C90" s="117"/>
      <c r="D90" s="118"/>
      <c r="E90" s="116"/>
      <c r="F90" s="52"/>
      <c r="G90" s="44"/>
      <c r="H90" s="52"/>
      <c r="I90" s="120" t="str">
        <f>IF(ISBLANK(E90),"",VLOOKUP((E90),$Z$311:$AA$318,2,FALSE))</f>
        <v/>
      </c>
      <c r="J90" s="52"/>
      <c r="K90" s="47" t="str">
        <f>IF(AND($AB$273="ja",G90&lt;&gt;"",$E$84="ja"),G90/1.19,"")</f>
        <v/>
      </c>
      <c r="L90" s="52"/>
      <c r="M90" s="52"/>
      <c r="N90" s="52"/>
      <c r="O90" s="47" t="str">
        <f>IF(AND(G90&lt;&gt;"",I90&lt;&gt;"",$E$84="ja"),IF($AB$273="ja",IF(K90/I90*$U$22&lt;K90,K90/I90*$U$22,K90),IF(G90/I90*$U$22&lt;G90,G90/I90*$U$22,G90)),"")</f>
        <v/>
      </c>
      <c r="P90" s="52"/>
      <c r="Q90" s="47" t="str">
        <f>IF(O90&lt;&gt;"",IF($AB$273="ja",K90-O90,G90-O90),"")</f>
        <v/>
      </c>
      <c r="R90" s="52"/>
      <c r="S90" s="47">
        <f>IF(AND($AB$273="ja",G90&lt;&gt;"",$E$84="ja"),O90,G90)</f>
        <v>0</v>
      </c>
      <c r="T90" s="139"/>
      <c r="U90" s="154"/>
      <c r="V90" s="126"/>
      <c r="W90" s="89" t="str">
        <f t="shared" si="11"/>
        <v/>
      </c>
    </row>
    <row r="91" spans="1:23" ht="20.45" customHeight="1">
      <c r="A91" s="78"/>
      <c r="B91" s="83" t="s">
        <v>22</v>
      </c>
      <c r="C91" s="117"/>
      <c r="D91" s="118"/>
      <c r="E91" s="116"/>
      <c r="F91" s="52"/>
      <c r="G91" s="44"/>
      <c r="H91" s="52"/>
      <c r="I91" s="120" t="str">
        <f>IF(ISBLANK(E91),"",VLOOKUP((E91),$Z$311:$AA$318,2,FALSE))</f>
        <v/>
      </c>
      <c r="J91" s="52"/>
      <c r="K91" s="47" t="str">
        <f>IF(AND($AB$273="ja",G91&lt;&gt;"",$E$84="ja"),G91/1.19,"")</f>
        <v/>
      </c>
      <c r="L91" s="52"/>
      <c r="M91" s="52"/>
      <c r="N91" s="52"/>
      <c r="O91" s="47" t="str">
        <f>IF(AND(G91&lt;&gt;"",I91&lt;&gt;"",$E$84="ja"),IF($AB$273="ja",IF(K91/I91*$U$22&lt;K91,K91/I91*$U$22,K91),IF(G91/I91*$U$22&lt;G91,G91/I91*$U$22,G91)),"")</f>
        <v/>
      </c>
      <c r="P91" s="52"/>
      <c r="Q91" s="47" t="str">
        <f>IF(O91&lt;&gt;"",IF($AB$273="ja",K91-O91,G91-O91),"")</f>
        <v/>
      </c>
      <c r="R91" s="52"/>
      <c r="S91" s="47">
        <f>IF(AND($AB$273="ja",G91&lt;&gt;"",$E$84="ja"),O91,G91)</f>
        <v>0</v>
      </c>
      <c r="T91" s="139"/>
      <c r="U91" s="154"/>
      <c r="V91" s="126"/>
      <c r="W91" s="89" t="str">
        <f t="shared" si="11"/>
        <v/>
      </c>
    </row>
    <row r="92" spans="1:23" ht="20.45" customHeight="1">
      <c r="A92" s="78"/>
      <c r="B92" s="88" t="s">
        <v>24</v>
      </c>
      <c r="C92" s="117"/>
      <c r="D92" s="118"/>
      <c r="E92" s="116"/>
      <c r="F92" s="52"/>
      <c r="G92" s="44"/>
      <c r="H92" s="52"/>
      <c r="I92" s="121" t="str">
        <f>IF(ISBLANK(E92),"",VLOOKUP((E92),$Z$311:$AA$318,2,FALSE))</f>
        <v/>
      </c>
      <c r="J92" s="52"/>
      <c r="K92" s="65" t="str">
        <f>IF(AND($AB$273="ja",G92&lt;&gt;"",$E$84="ja"),G92/1.19,"")</f>
        <v/>
      </c>
      <c r="L92" s="52"/>
      <c r="M92" s="52"/>
      <c r="N92" s="52"/>
      <c r="O92" s="65" t="str">
        <f>IF(AND(G92&lt;&gt;"",I92&lt;&gt;"",$E$84="ja"),IF($AB$273="ja",IF(K92/I92*$U$22&lt;K92,K92/I92*$U$22,K92),IF(G92/I92*$U$22&lt;G92,G92/I92*$U$22,G92)),"")</f>
        <v/>
      </c>
      <c r="P92" s="52"/>
      <c r="Q92" s="65" t="str">
        <f>IF(O92&lt;&gt;"",IF($AB$273="ja",K92-O92,G92-O92),"")</f>
        <v/>
      </c>
      <c r="R92" s="52"/>
      <c r="S92" s="65">
        <f>IF(AND($AB$273="ja",G92&lt;&gt;"",$E$84="ja"),O92,G92)</f>
        <v>0</v>
      </c>
      <c r="T92" s="139"/>
      <c r="U92" s="154"/>
      <c r="V92" s="126"/>
      <c r="W92" s="90" t="str">
        <f t="shared" si="11"/>
        <v/>
      </c>
    </row>
    <row r="93" spans="1:23" ht="20.45" customHeight="1">
      <c r="A93" s="78"/>
      <c r="B93" s="88"/>
      <c r="C93" s="52"/>
      <c r="D93" s="52"/>
      <c r="E93" s="52"/>
      <c r="F93" s="52"/>
      <c r="G93" s="52"/>
      <c r="H93" s="52"/>
      <c r="I93" s="52" t="str">
        <f>IF(ISBLANK(E93),"",VLOOKUP((E93),$Z$311:$AA$318,2,TRUE))</f>
        <v/>
      </c>
      <c r="J93" s="52"/>
      <c r="K93" s="52"/>
      <c r="L93" s="52"/>
      <c r="M93" s="52"/>
      <c r="N93" s="52"/>
      <c r="O93" s="52"/>
      <c r="P93" s="52"/>
      <c r="Q93" s="52"/>
      <c r="R93" s="52"/>
      <c r="S93" s="52"/>
      <c r="T93" s="52"/>
      <c r="U93" s="154"/>
      <c r="V93" s="126"/>
      <c r="W93" s="79"/>
    </row>
    <row r="94" spans="1:23" ht="20.45" customHeight="1" thickBot="1">
      <c r="A94" s="92"/>
      <c r="B94" s="96"/>
      <c r="C94" s="96"/>
      <c r="D94" s="96"/>
      <c r="E94" s="96"/>
      <c r="F94" s="96"/>
      <c r="G94" s="96"/>
      <c r="H94" s="96"/>
      <c r="I94" s="96"/>
      <c r="J94" s="96"/>
      <c r="K94" s="96"/>
      <c r="L94" s="96"/>
      <c r="M94" s="96"/>
      <c r="N94" s="96"/>
      <c r="O94" s="94" t="s">
        <v>64</v>
      </c>
      <c r="P94" s="96"/>
      <c r="Q94" s="100">
        <f>SUM(Q88:Q92)</f>
        <v>0</v>
      </c>
      <c r="R94" s="96"/>
      <c r="S94" s="95">
        <f>SUM(S88:S93)</f>
        <v>0</v>
      </c>
      <c r="T94" s="95"/>
      <c r="U94" s="156"/>
      <c r="V94" s="127"/>
      <c r="W94" s="97">
        <f>SUM(W88:W93)</f>
        <v>0</v>
      </c>
    </row>
    <row r="95" spans="1:23" ht="7.5" customHeight="1">
      <c r="A95" s="98"/>
      <c r="B95" s="101"/>
      <c r="C95" s="76"/>
      <c r="D95" s="76"/>
      <c r="E95" s="76"/>
      <c r="F95" s="76"/>
      <c r="G95" s="76"/>
      <c r="H95" s="76"/>
      <c r="I95" s="76"/>
      <c r="J95" s="76"/>
      <c r="K95" s="76"/>
      <c r="L95" s="76"/>
      <c r="M95" s="76"/>
      <c r="N95" s="76"/>
      <c r="O95" s="76"/>
      <c r="P95" s="76"/>
      <c r="Q95" s="76"/>
      <c r="R95" s="76"/>
      <c r="S95" s="76"/>
      <c r="T95" s="76"/>
      <c r="U95" s="153"/>
      <c r="V95" s="125"/>
      <c r="W95" s="77"/>
    </row>
    <row r="96" spans="1:23" ht="20.45" customHeight="1">
      <c r="A96" s="80" t="s">
        <v>65</v>
      </c>
      <c r="B96" s="81" t="s">
        <v>1186</v>
      </c>
      <c r="C96" s="52"/>
      <c r="D96" s="52"/>
      <c r="E96" s="52"/>
      <c r="F96" s="52"/>
      <c r="J96" s="52"/>
      <c r="K96" s="52"/>
      <c r="L96" s="52"/>
      <c r="M96" s="52"/>
      <c r="N96" s="52"/>
      <c r="O96" s="52"/>
      <c r="P96" s="52"/>
      <c r="Q96" s="52"/>
      <c r="R96" s="52"/>
      <c r="S96" s="52"/>
      <c r="T96" s="52"/>
      <c r="U96" s="154"/>
      <c r="V96" s="126"/>
      <c r="W96" s="79"/>
    </row>
    <row r="97" spans="1:24" ht="4.5" customHeight="1">
      <c r="A97" s="78"/>
      <c r="B97" s="52"/>
      <c r="C97" s="52"/>
      <c r="D97" s="52"/>
      <c r="E97" s="52"/>
      <c r="F97" s="52"/>
      <c r="G97" s="52"/>
      <c r="H97" s="52"/>
      <c r="I97" s="52"/>
      <c r="J97" s="52"/>
      <c r="K97" s="52"/>
      <c r="L97" s="52"/>
      <c r="M97" s="52"/>
      <c r="N97" s="52"/>
      <c r="O97" s="52"/>
      <c r="P97" s="52"/>
      <c r="Q97" s="52"/>
      <c r="R97" s="52"/>
      <c r="S97" s="52"/>
      <c r="T97" s="52"/>
      <c r="U97" s="154"/>
      <c r="V97" s="126"/>
      <c r="W97" s="79"/>
    </row>
    <row r="98" spans="1:24" ht="27.6" customHeight="1">
      <c r="A98" s="78"/>
      <c r="B98" s="52"/>
      <c r="C98" s="52" t="s">
        <v>66</v>
      </c>
      <c r="D98" s="52"/>
      <c r="E98" s="52"/>
      <c r="F98" s="52"/>
      <c r="G98" s="140" t="s">
        <v>1179</v>
      </c>
      <c r="H98" s="82"/>
      <c r="I98" s="82" t="s">
        <v>67</v>
      </c>
      <c r="J98" s="82"/>
      <c r="K98" s="82"/>
      <c r="L98" s="82"/>
      <c r="M98" s="149"/>
      <c r="N98" s="149"/>
      <c r="O98" s="82"/>
      <c r="P98" s="82"/>
      <c r="Q98" s="82"/>
      <c r="R98" s="82"/>
      <c r="S98" s="82" t="s">
        <v>18</v>
      </c>
      <c r="T98" s="149"/>
      <c r="U98" s="154"/>
      <c r="V98" s="278" t="s">
        <v>1175</v>
      </c>
      <c r="W98" s="279"/>
    </row>
    <row r="99" spans="1:24" ht="4.5" customHeight="1">
      <c r="A99" s="78"/>
      <c r="B99" s="52"/>
      <c r="C99" s="52"/>
      <c r="D99" s="52"/>
      <c r="E99" s="52"/>
      <c r="F99" s="52"/>
      <c r="G99" s="52"/>
      <c r="H99" s="52"/>
      <c r="I99" s="52"/>
      <c r="J99" s="52"/>
      <c r="K99" s="52"/>
      <c r="L99" s="52"/>
      <c r="M99" s="52"/>
      <c r="N99" s="52"/>
      <c r="O99" s="52"/>
      <c r="P99" s="52"/>
      <c r="Q99" s="52"/>
      <c r="R99" s="52"/>
      <c r="S99" s="52"/>
      <c r="T99" s="52"/>
      <c r="U99" s="154"/>
      <c r="V99" s="126"/>
      <c r="W99" s="79"/>
    </row>
    <row r="100" spans="1:24" ht="20.45" customHeight="1">
      <c r="A100" s="78"/>
      <c r="B100" s="83" t="s">
        <v>8</v>
      </c>
      <c r="C100" s="271"/>
      <c r="D100" s="271"/>
      <c r="E100" s="271"/>
      <c r="F100" s="52"/>
      <c r="G100" s="64" t="str">
        <f>IF(C100&lt;&gt;"",VLOOKUP(C100,$AJ$225:$AK$260,2,FALSE),"")</f>
        <v/>
      </c>
      <c r="H100" s="52"/>
      <c r="I100" s="85"/>
      <c r="J100" s="52"/>
      <c r="K100" s="287"/>
      <c r="L100" s="287"/>
      <c r="M100" s="287"/>
      <c r="N100" s="287"/>
      <c r="O100" s="287"/>
      <c r="P100" s="287"/>
      <c r="Q100" s="287"/>
      <c r="R100" s="52"/>
      <c r="S100" s="64" t="str">
        <f>IF(AND(C100&lt;&gt;"",I100&lt;&gt;""),G100*I100,"")</f>
        <v/>
      </c>
      <c r="T100" s="139"/>
      <c r="U100" s="154"/>
      <c r="V100" s="126"/>
      <c r="W100" s="134" t="str">
        <f>S100</f>
        <v/>
      </c>
    </row>
    <row r="101" spans="1:24" ht="20.45" customHeight="1">
      <c r="A101" s="78"/>
      <c r="B101" s="88" t="s">
        <v>20</v>
      </c>
      <c r="C101" s="271"/>
      <c r="D101" s="271"/>
      <c r="E101" s="271"/>
      <c r="F101" s="52"/>
      <c r="G101" s="47" t="str">
        <f>IF(C101&lt;&gt;"",VLOOKUP(C101,$AJ$225:$AK$260,2,FALSE),"")</f>
        <v/>
      </c>
      <c r="H101" s="52"/>
      <c r="I101" s="85"/>
      <c r="J101" s="52"/>
      <c r="K101" s="287"/>
      <c r="L101" s="287"/>
      <c r="M101" s="287"/>
      <c r="N101" s="287"/>
      <c r="O101" s="287"/>
      <c r="P101" s="287"/>
      <c r="Q101" s="287"/>
      <c r="R101" s="52"/>
      <c r="S101" s="47" t="str">
        <f t="shared" ref="S101:S104" si="12">IF(AND(C101&lt;&gt;"",I101&lt;&gt;""),G101*I101,"")</f>
        <v/>
      </c>
      <c r="T101" s="139"/>
      <c r="U101" s="154"/>
      <c r="V101" s="126"/>
      <c r="W101" s="89" t="str">
        <f t="shared" ref="W101:W102" si="13">S101</f>
        <v/>
      </c>
    </row>
    <row r="102" spans="1:24" ht="20.45" customHeight="1">
      <c r="A102" s="78"/>
      <c r="B102" s="83" t="s">
        <v>21</v>
      </c>
      <c r="C102" s="271"/>
      <c r="D102" s="271"/>
      <c r="E102" s="271"/>
      <c r="F102" s="52"/>
      <c r="G102" s="47" t="str">
        <f>IF(C102&lt;&gt;"",VLOOKUP(C102,$AJ$225:$AK$260,2,FALSE),"")</f>
        <v/>
      </c>
      <c r="H102" s="52"/>
      <c r="I102" s="85"/>
      <c r="J102" s="52"/>
      <c r="K102" s="287"/>
      <c r="L102" s="287"/>
      <c r="M102" s="287"/>
      <c r="N102" s="287"/>
      <c r="O102" s="287"/>
      <c r="P102" s="287"/>
      <c r="Q102" s="287"/>
      <c r="R102" s="52"/>
      <c r="S102" s="47" t="str">
        <f t="shared" si="12"/>
        <v/>
      </c>
      <c r="T102" s="139"/>
      <c r="U102" s="154"/>
      <c r="V102" s="126"/>
      <c r="W102" s="89" t="str">
        <f t="shared" si="13"/>
        <v/>
      </c>
    </row>
    <row r="103" spans="1:24" ht="20.45" customHeight="1">
      <c r="A103" s="78"/>
      <c r="B103" s="83" t="s">
        <v>22</v>
      </c>
      <c r="C103" s="271"/>
      <c r="D103" s="271"/>
      <c r="E103" s="271"/>
      <c r="F103" s="52"/>
      <c r="G103" s="47" t="str">
        <f>IF(C103&lt;&gt;"",VLOOKUP(C103,$AJ$225:$AK$260,2,FALSE),"")</f>
        <v/>
      </c>
      <c r="H103" s="52"/>
      <c r="I103" s="85"/>
      <c r="J103" s="52"/>
      <c r="K103" s="287"/>
      <c r="L103" s="287"/>
      <c r="M103" s="287"/>
      <c r="N103" s="287"/>
      <c r="O103" s="287"/>
      <c r="P103" s="287"/>
      <c r="Q103" s="287"/>
      <c r="R103" s="52"/>
      <c r="S103" s="47" t="str">
        <f t="shared" si="12"/>
        <v/>
      </c>
      <c r="T103" s="139"/>
      <c r="U103" s="154"/>
      <c r="V103" s="126"/>
      <c r="W103" s="89" t="str">
        <f>S103</f>
        <v/>
      </c>
    </row>
    <row r="104" spans="1:24" ht="20.45" customHeight="1">
      <c r="A104" s="78"/>
      <c r="B104" s="88" t="s">
        <v>24</v>
      </c>
      <c r="C104" s="271"/>
      <c r="D104" s="271"/>
      <c r="E104" s="271"/>
      <c r="F104" s="52"/>
      <c r="G104" s="65" t="str">
        <f>IF(C104&lt;&gt;"",VLOOKUP(C104,$AJ$225:$AK$260,2,FALSE),"")</f>
        <v/>
      </c>
      <c r="H104" s="52"/>
      <c r="I104" s="85"/>
      <c r="J104" s="52"/>
      <c r="K104" s="287"/>
      <c r="L104" s="287"/>
      <c r="M104" s="287"/>
      <c r="N104" s="287"/>
      <c r="O104" s="287"/>
      <c r="P104" s="287"/>
      <c r="Q104" s="287"/>
      <c r="R104" s="52"/>
      <c r="S104" s="65" t="str">
        <f t="shared" si="12"/>
        <v/>
      </c>
      <c r="T104" s="139"/>
      <c r="U104" s="154"/>
      <c r="V104" s="126"/>
      <c r="W104" s="135" t="str">
        <f>S104</f>
        <v/>
      </c>
      <c r="X104" s="57"/>
    </row>
    <row r="105" spans="1:24" ht="7.7" customHeight="1">
      <c r="A105" s="78"/>
      <c r="B105" s="88"/>
      <c r="C105" s="88"/>
      <c r="D105" s="88"/>
      <c r="E105" s="88"/>
      <c r="F105" s="91"/>
      <c r="G105" s="141"/>
      <c r="H105" s="91"/>
      <c r="I105" s="142"/>
      <c r="J105" s="52"/>
      <c r="K105" s="136"/>
      <c r="L105" s="136"/>
      <c r="M105" s="150"/>
      <c r="N105" s="150"/>
      <c r="O105" s="136"/>
      <c r="P105" s="136"/>
      <c r="Q105" s="136"/>
      <c r="R105" s="52"/>
      <c r="S105" s="139"/>
      <c r="T105" s="139"/>
      <c r="U105" s="154"/>
      <c r="V105" s="126"/>
      <c r="W105" s="104"/>
      <c r="X105" s="57"/>
    </row>
    <row r="106" spans="1:24" ht="27.6" customHeight="1">
      <c r="A106" s="78"/>
      <c r="B106" s="88"/>
      <c r="C106" s="143" t="s">
        <v>66</v>
      </c>
      <c r="D106" s="88"/>
      <c r="E106" s="88"/>
      <c r="F106" s="91"/>
      <c r="G106" s="140" t="s">
        <v>1178</v>
      </c>
      <c r="H106" s="91"/>
      <c r="I106" s="144" t="s">
        <v>67</v>
      </c>
      <c r="J106" s="52"/>
      <c r="K106" s="136"/>
      <c r="L106" s="136"/>
      <c r="M106" s="150"/>
      <c r="N106" s="150"/>
      <c r="O106" s="136"/>
      <c r="P106" s="136"/>
      <c r="Q106" s="136"/>
      <c r="R106" s="52"/>
      <c r="S106" s="139"/>
      <c r="T106" s="139"/>
      <c r="U106" s="154"/>
      <c r="V106" s="126"/>
      <c r="W106" s="104"/>
      <c r="X106" s="57"/>
    </row>
    <row r="107" spans="1:24" ht="20.45" customHeight="1">
      <c r="A107" s="78"/>
      <c r="B107" s="88" t="s">
        <v>8</v>
      </c>
      <c r="C107" s="271"/>
      <c r="D107" s="271"/>
      <c r="E107" s="271"/>
      <c r="F107" s="52"/>
      <c r="G107" s="145"/>
      <c r="H107" s="52"/>
      <c r="I107" s="85"/>
      <c r="J107" s="52"/>
      <c r="K107" s="272" t="s">
        <v>1180</v>
      </c>
      <c r="L107" s="272"/>
      <c r="M107" s="272"/>
      <c r="N107" s="272"/>
      <c r="O107" s="272"/>
      <c r="P107" s="272"/>
      <c r="Q107" s="272"/>
      <c r="R107" s="52"/>
      <c r="S107" s="64" t="str">
        <f>IF(I107&lt;&gt;"",G107*I107,"")</f>
        <v/>
      </c>
      <c r="T107" s="139"/>
      <c r="U107" s="154"/>
      <c r="V107" s="126"/>
      <c r="W107" s="137" t="str">
        <f>S107</f>
        <v/>
      </c>
      <c r="X107" s="57"/>
    </row>
    <row r="108" spans="1:24" ht="20.45" customHeight="1">
      <c r="A108" s="78"/>
      <c r="B108" s="88" t="s">
        <v>20</v>
      </c>
      <c r="C108" s="271"/>
      <c r="D108" s="271"/>
      <c r="E108" s="271"/>
      <c r="F108" s="52"/>
      <c r="G108" s="146"/>
      <c r="H108" s="52"/>
      <c r="I108" s="85"/>
      <c r="J108" s="52"/>
      <c r="K108" s="272"/>
      <c r="L108" s="272"/>
      <c r="M108" s="272"/>
      <c r="N108" s="272"/>
      <c r="O108" s="272"/>
      <c r="P108" s="272"/>
      <c r="Q108" s="272"/>
      <c r="R108" s="52"/>
      <c r="S108" s="65" t="str">
        <f>IF(I108&lt;&gt;"",G108*I108,"")</f>
        <v/>
      </c>
      <c r="T108" s="139"/>
      <c r="U108" s="154"/>
      <c r="V108" s="126"/>
      <c r="W108" s="138" t="str">
        <f>S108</f>
        <v/>
      </c>
    </row>
    <row r="109" spans="1:24" ht="20.45" customHeight="1">
      <c r="A109" s="78"/>
      <c r="B109" s="52"/>
      <c r="C109" s="52"/>
      <c r="D109" s="52"/>
      <c r="E109" s="52"/>
      <c r="F109" s="52"/>
      <c r="G109" s="52"/>
      <c r="H109" s="52"/>
      <c r="I109" s="52"/>
      <c r="J109" s="52"/>
      <c r="K109" s="52"/>
      <c r="L109" s="52"/>
      <c r="M109" s="52"/>
      <c r="N109" s="52"/>
      <c r="O109" s="52"/>
      <c r="P109" s="52"/>
      <c r="Q109" s="52"/>
      <c r="R109" s="52"/>
      <c r="S109" s="52"/>
      <c r="T109" s="52"/>
      <c r="U109" s="154"/>
      <c r="V109" s="126"/>
      <c r="W109" s="104"/>
    </row>
    <row r="110" spans="1:24" ht="20.45" customHeight="1" thickBot="1">
      <c r="A110" s="92"/>
      <c r="B110" s="96"/>
      <c r="C110" s="96"/>
      <c r="D110" s="96"/>
      <c r="E110" s="96"/>
      <c r="F110" s="96"/>
      <c r="G110" s="96"/>
      <c r="H110" s="96"/>
      <c r="I110" s="96"/>
      <c r="J110" s="96"/>
      <c r="K110" s="96"/>
      <c r="L110" s="96"/>
      <c r="M110" s="96"/>
      <c r="N110" s="96"/>
      <c r="O110" s="96"/>
      <c r="P110" s="96"/>
      <c r="Q110" s="94" t="s">
        <v>68</v>
      </c>
      <c r="R110" s="96"/>
      <c r="S110" s="95">
        <f>SUM(S100:S108)</f>
        <v>0</v>
      </c>
      <c r="T110" s="95"/>
      <c r="U110" s="156"/>
      <c r="V110" s="127"/>
      <c r="W110" s="97">
        <f>SUM(W100:W108)</f>
        <v>0</v>
      </c>
    </row>
    <row r="111" spans="1:24" ht="4.3499999999999996" customHeight="1">
      <c r="A111" s="98"/>
      <c r="B111" s="75"/>
      <c r="C111" s="76"/>
      <c r="D111" s="76"/>
      <c r="E111" s="76"/>
      <c r="F111" s="76"/>
      <c r="G111" s="76"/>
      <c r="H111" s="76"/>
      <c r="I111" s="76"/>
      <c r="J111" s="76"/>
      <c r="K111" s="76"/>
      <c r="L111" s="76"/>
      <c r="M111" s="76"/>
      <c r="N111" s="76"/>
      <c r="O111" s="76"/>
      <c r="P111" s="76"/>
      <c r="Q111" s="76"/>
      <c r="R111" s="76"/>
      <c r="S111" s="102"/>
      <c r="T111" s="102"/>
      <c r="U111" s="153"/>
      <c r="V111" s="125"/>
      <c r="W111" s="77"/>
    </row>
    <row r="112" spans="1:24" ht="20.45" customHeight="1">
      <c r="A112" s="78"/>
      <c r="B112" s="81"/>
      <c r="C112" s="52"/>
      <c r="D112" s="52"/>
      <c r="E112" s="52"/>
      <c r="F112" s="52"/>
      <c r="G112" s="270" t="s">
        <v>81</v>
      </c>
      <c r="H112" s="270"/>
      <c r="I112" s="270"/>
      <c r="J112" s="270"/>
      <c r="K112" s="270"/>
      <c r="L112" s="270"/>
      <c r="M112" s="270"/>
      <c r="N112" s="270"/>
      <c r="O112" s="270"/>
      <c r="P112" s="270"/>
      <c r="Q112" s="52"/>
      <c r="R112" s="52"/>
      <c r="S112" s="103" t="s">
        <v>18</v>
      </c>
      <c r="T112" s="103"/>
      <c r="U112" s="154"/>
      <c r="V112" s="278" t="s">
        <v>1175</v>
      </c>
      <c r="W112" s="279"/>
    </row>
    <row r="113" spans="1:23" ht="20.45" customHeight="1">
      <c r="A113" s="273" t="s">
        <v>80</v>
      </c>
      <c r="B113" s="286" t="s">
        <v>1153</v>
      </c>
      <c r="C113" s="286"/>
      <c r="D113" s="286"/>
      <c r="E113" s="286"/>
      <c r="F113" s="52"/>
      <c r="G113" s="288"/>
      <c r="H113" s="288"/>
      <c r="I113" s="288"/>
      <c r="J113" s="288"/>
      <c r="K113" s="288"/>
      <c r="L113" s="288"/>
      <c r="M113" s="288"/>
      <c r="N113" s="288"/>
      <c r="O113" s="288"/>
      <c r="P113" s="288"/>
      <c r="Q113" s="91"/>
      <c r="R113" s="52"/>
      <c r="S113" s="285"/>
      <c r="T113" s="151"/>
      <c r="U113" s="154"/>
      <c r="V113" s="126"/>
      <c r="W113" s="276">
        <f>S113</f>
        <v>0</v>
      </c>
    </row>
    <row r="114" spans="1:23" ht="20.45" customHeight="1">
      <c r="A114" s="273"/>
      <c r="B114" s="286"/>
      <c r="C114" s="286"/>
      <c r="D114" s="286"/>
      <c r="E114" s="286"/>
      <c r="F114" s="52"/>
      <c r="G114" s="288"/>
      <c r="H114" s="288"/>
      <c r="I114" s="288"/>
      <c r="J114" s="288"/>
      <c r="K114" s="288"/>
      <c r="L114" s="288"/>
      <c r="M114" s="288"/>
      <c r="N114" s="288"/>
      <c r="O114" s="288"/>
      <c r="P114" s="288"/>
      <c r="Q114" s="91"/>
      <c r="R114" s="52"/>
      <c r="S114" s="285"/>
      <c r="T114" s="151"/>
      <c r="U114" s="154"/>
      <c r="V114" s="126"/>
      <c r="W114" s="277"/>
    </row>
    <row r="115" spans="1:23" ht="9" customHeight="1" thickBot="1">
      <c r="A115" s="92"/>
      <c r="B115" s="96"/>
      <c r="C115" s="96"/>
      <c r="D115" s="96"/>
      <c r="E115" s="96"/>
      <c r="F115" s="96"/>
      <c r="G115" s="96"/>
      <c r="H115" s="96"/>
      <c r="I115" s="96"/>
      <c r="J115" s="96"/>
      <c r="K115" s="96"/>
      <c r="L115" s="96"/>
      <c r="M115" s="96"/>
      <c r="N115" s="96"/>
      <c r="O115" s="96"/>
      <c r="P115" s="96"/>
      <c r="Q115" s="96"/>
      <c r="R115" s="96"/>
      <c r="S115" s="96"/>
      <c r="T115" s="96"/>
      <c r="U115" s="156"/>
      <c r="V115" s="127"/>
      <c r="W115" s="99"/>
    </row>
    <row r="116" spans="1:23" ht="20.45" customHeight="1">
      <c r="A116" s="74" t="s">
        <v>77</v>
      </c>
      <c r="B116" s="75" t="s">
        <v>69</v>
      </c>
      <c r="C116" s="76"/>
      <c r="D116" s="76"/>
      <c r="E116" s="76"/>
      <c r="F116" s="76"/>
      <c r="G116" s="76"/>
      <c r="H116" s="76"/>
      <c r="I116" s="76"/>
      <c r="J116" s="76"/>
      <c r="K116" s="76"/>
      <c r="L116" s="76"/>
      <c r="M116" s="76"/>
      <c r="N116" s="76"/>
      <c r="O116" s="76"/>
      <c r="P116" s="76"/>
      <c r="Q116" s="76"/>
      <c r="R116" s="76"/>
      <c r="S116" s="102">
        <f>S110+S94+S81+S59+S42+S113</f>
        <v>0</v>
      </c>
      <c r="T116" s="102"/>
      <c r="U116" s="153"/>
      <c r="V116" s="278" t="s">
        <v>1175</v>
      </c>
      <c r="W116" s="279"/>
    </row>
    <row r="117" spans="1:23" ht="7.5" customHeight="1">
      <c r="A117" s="80"/>
      <c r="B117" s="81"/>
      <c r="C117" s="52"/>
      <c r="D117" s="52"/>
      <c r="E117" s="52"/>
      <c r="F117" s="52"/>
      <c r="G117" s="52"/>
      <c r="H117" s="52"/>
      <c r="I117" s="52"/>
      <c r="J117" s="52"/>
      <c r="K117" s="52"/>
      <c r="L117" s="52"/>
      <c r="M117" s="52"/>
      <c r="N117" s="52"/>
      <c r="O117" s="52"/>
      <c r="P117" s="52"/>
      <c r="Q117" s="52"/>
      <c r="R117" s="52"/>
      <c r="S117" s="53"/>
      <c r="T117" s="53"/>
      <c r="U117" s="154"/>
      <c r="V117" s="126"/>
      <c r="W117" s="79"/>
    </row>
    <row r="118" spans="1:23" ht="20.45" customHeight="1">
      <c r="A118" s="80" t="s">
        <v>72</v>
      </c>
      <c r="B118" s="81" t="s">
        <v>1188</v>
      </c>
      <c r="C118" s="52"/>
      <c r="D118" s="52"/>
      <c r="E118" s="52"/>
      <c r="F118" s="52"/>
      <c r="G118" s="52"/>
      <c r="H118" s="52"/>
      <c r="I118" s="52"/>
      <c r="J118" s="52"/>
      <c r="K118" s="52"/>
      <c r="L118" s="52"/>
      <c r="M118" s="52"/>
      <c r="N118" s="52"/>
      <c r="O118" s="52"/>
      <c r="P118" s="52"/>
      <c r="Q118" s="52"/>
      <c r="R118" s="52"/>
      <c r="S118" s="53">
        <f>IF(AND(U22&gt;12,U22&lt;=24),$S$116*0.05,IF(AND(U22&gt;24,U22&lt;=36),$S$116*0.08,IF(U22&gt;36,$S$116*0.1,0)))</f>
        <v>0</v>
      </c>
      <c r="T118" s="53"/>
      <c r="U118" s="154"/>
      <c r="V118" s="126"/>
      <c r="W118" s="133">
        <f>S118</f>
        <v>0</v>
      </c>
    </row>
    <row r="119" spans="1:23" ht="7.5" customHeight="1">
      <c r="A119" s="80"/>
      <c r="B119" s="52"/>
      <c r="C119" s="52"/>
      <c r="D119" s="52"/>
      <c r="E119" s="52"/>
      <c r="F119" s="52"/>
      <c r="G119" s="52"/>
      <c r="H119" s="52"/>
      <c r="I119" s="52"/>
      <c r="J119" s="52"/>
      <c r="K119" s="52"/>
      <c r="L119" s="52"/>
      <c r="M119" s="52"/>
      <c r="N119" s="52"/>
      <c r="O119" s="52"/>
      <c r="P119" s="52"/>
      <c r="Q119" s="52"/>
      <c r="R119" s="52"/>
      <c r="S119" s="53"/>
      <c r="T119" s="53"/>
      <c r="U119" s="154"/>
      <c r="V119" s="126"/>
      <c r="W119" s="79"/>
    </row>
    <row r="120" spans="1:23" ht="20.45" customHeight="1">
      <c r="A120" s="80" t="s">
        <v>78</v>
      </c>
      <c r="B120" s="81" t="s">
        <v>70</v>
      </c>
      <c r="C120" s="52"/>
      <c r="D120" s="52"/>
      <c r="E120" s="52"/>
      <c r="F120" s="52"/>
      <c r="G120" s="52"/>
      <c r="H120" s="52"/>
      <c r="I120" s="52"/>
      <c r="J120" s="52"/>
      <c r="K120" s="52"/>
      <c r="L120" s="52"/>
      <c r="M120" s="52"/>
      <c r="N120" s="52"/>
      <c r="O120" s="52"/>
      <c r="P120" s="52"/>
      <c r="Q120" s="52"/>
      <c r="R120" s="52"/>
      <c r="S120" s="52"/>
      <c r="T120" s="52"/>
      <c r="U120" s="154"/>
      <c r="V120" s="126"/>
      <c r="W120" s="79"/>
    </row>
    <row r="121" spans="1:23" ht="7.35" customHeight="1">
      <c r="A121" s="78"/>
      <c r="B121" s="52"/>
      <c r="C121" s="52"/>
      <c r="D121" s="52"/>
      <c r="E121" s="52"/>
      <c r="F121" s="52"/>
      <c r="G121" s="52"/>
      <c r="H121" s="52"/>
      <c r="I121" s="52"/>
      <c r="J121" s="52"/>
      <c r="K121" s="52"/>
      <c r="L121" s="52"/>
      <c r="M121" s="52"/>
      <c r="N121" s="52"/>
      <c r="O121" s="52"/>
      <c r="P121" s="52"/>
      <c r="Q121" s="52"/>
      <c r="R121" s="52"/>
      <c r="S121" s="52"/>
      <c r="T121" s="52"/>
      <c r="U121" s="154"/>
      <c r="V121" s="126"/>
      <c r="W121" s="79"/>
    </row>
    <row r="122" spans="1:23" ht="19.7" customHeight="1">
      <c r="A122" s="78"/>
      <c r="B122" s="52" t="s">
        <v>8</v>
      </c>
      <c r="C122" s="52" t="s">
        <v>1208</v>
      </c>
      <c r="D122" s="52"/>
      <c r="E122" s="52"/>
      <c r="F122" s="52"/>
      <c r="G122" s="52"/>
      <c r="H122" s="52"/>
      <c r="I122" s="52"/>
      <c r="J122" s="52"/>
      <c r="K122" s="52"/>
      <c r="L122" s="52"/>
      <c r="M122" s="52"/>
      <c r="N122" s="52"/>
      <c r="O122" s="52"/>
      <c r="P122" s="52"/>
      <c r="Q122" s="52"/>
      <c r="R122" s="52"/>
      <c r="S122" s="64">
        <f>Q94</f>
        <v>0</v>
      </c>
      <c r="T122" s="139"/>
      <c r="U122" s="154"/>
      <c r="V122" s="126"/>
      <c r="W122" s="133">
        <f>S122</f>
        <v>0</v>
      </c>
    </row>
    <row r="123" spans="1:23" ht="19.7" customHeight="1">
      <c r="A123" s="78"/>
      <c r="B123" s="52" t="s">
        <v>20</v>
      </c>
      <c r="C123" s="52" t="s">
        <v>1191</v>
      </c>
      <c r="D123" s="52"/>
      <c r="E123" s="52"/>
      <c r="F123" s="52"/>
      <c r="G123" s="52"/>
      <c r="H123" s="52"/>
      <c r="I123" s="52"/>
      <c r="J123" s="52"/>
      <c r="K123" s="52"/>
      <c r="L123" s="52"/>
      <c r="M123" s="52"/>
      <c r="N123" s="52"/>
      <c r="O123" s="52"/>
      <c r="P123" s="52"/>
      <c r="Q123" s="52"/>
      <c r="R123" s="52"/>
      <c r="S123" s="47">
        <f>(S116+S118)*5%</f>
        <v>0</v>
      </c>
      <c r="T123" s="139"/>
      <c r="U123" s="154"/>
      <c r="V123" s="126"/>
      <c r="W123" s="104"/>
    </row>
    <row r="124" spans="1:23" ht="24" customHeight="1">
      <c r="A124" s="78"/>
      <c r="B124" s="52" t="s">
        <v>21</v>
      </c>
      <c r="C124" s="280" t="s">
        <v>1214</v>
      </c>
      <c r="D124" s="280"/>
      <c r="E124" s="280"/>
      <c r="F124" s="280"/>
      <c r="G124" s="280"/>
      <c r="H124" s="280"/>
      <c r="I124" s="280"/>
      <c r="J124" s="280"/>
      <c r="K124" s="280"/>
      <c r="L124" s="52"/>
      <c r="M124" s="52"/>
      <c r="N124" s="52"/>
      <c r="O124" s="105" t="s">
        <v>147</v>
      </c>
      <c r="P124" s="269" t="s">
        <v>148</v>
      </c>
      <c r="Q124" s="269"/>
      <c r="R124" s="52"/>
      <c r="S124" s="65">
        <f>IF(O125&lt;&gt;"",IF(O124="in EURO",O125,S116*O125/100),0)</f>
        <v>0</v>
      </c>
      <c r="T124" s="139"/>
      <c r="U124" s="154"/>
      <c r="V124" s="126"/>
      <c r="W124" s="133">
        <f>IF(S124 &gt; 0,S124,IF(S124&lt;(S123*-1),S123+S124,0))</f>
        <v>0</v>
      </c>
    </row>
    <row r="125" spans="1:23">
      <c r="A125" s="78"/>
      <c r="B125" s="52"/>
      <c r="C125" s="52"/>
      <c r="D125" s="52"/>
      <c r="E125" s="52"/>
      <c r="F125" s="52"/>
      <c r="G125" s="52"/>
      <c r="H125" s="52"/>
      <c r="I125" s="52"/>
      <c r="J125" s="52"/>
      <c r="K125" s="52"/>
      <c r="L125" s="52"/>
      <c r="M125" s="52"/>
      <c r="N125" s="52"/>
      <c r="O125" s="44">
        <v>0</v>
      </c>
      <c r="P125" s="52"/>
      <c r="Q125" s="52"/>
      <c r="R125" s="52"/>
      <c r="S125" s="52"/>
      <c r="T125" s="52"/>
      <c r="U125" s="154"/>
      <c r="V125" s="126"/>
      <c r="W125" s="79"/>
    </row>
    <row r="126" spans="1:23" ht="19.7" customHeight="1">
      <c r="A126" s="78"/>
      <c r="B126" s="81" t="s">
        <v>71</v>
      </c>
      <c r="C126" s="52"/>
      <c r="D126" s="52"/>
      <c r="E126" s="52"/>
      <c r="F126" s="52"/>
      <c r="G126" s="52"/>
      <c r="H126" s="52"/>
      <c r="I126" s="52"/>
      <c r="J126" s="52"/>
      <c r="K126" s="52"/>
      <c r="L126" s="52"/>
      <c r="M126" s="52"/>
      <c r="N126" s="52"/>
      <c r="O126" s="52"/>
      <c r="P126" s="52"/>
      <c r="Q126" s="52"/>
      <c r="R126" s="52"/>
      <c r="S126" s="53">
        <f>SUM(S122:S125)</f>
        <v>0</v>
      </c>
      <c r="T126" s="53"/>
      <c r="U126" s="154"/>
      <c r="V126" s="126"/>
      <c r="W126" s="106"/>
    </row>
    <row r="127" spans="1:23">
      <c r="A127" s="78"/>
      <c r="B127" s="52"/>
      <c r="C127" s="52"/>
      <c r="D127" s="52"/>
      <c r="E127" s="52"/>
      <c r="F127" s="52"/>
      <c r="G127" s="52"/>
      <c r="H127" s="52"/>
      <c r="I127" s="52"/>
      <c r="J127" s="52"/>
      <c r="K127" s="52"/>
      <c r="L127" s="52"/>
      <c r="M127" s="52"/>
      <c r="N127" s="52"/>
      <c r="O127" s="52"/>
      <c r="P127" s="52"/>
      <c r="Q127" s="52"/>
      <c r="R127" s="52"/>
      <c r="S127" s="52"/>
      <c r="T127" s="52"/>
      <c r="U127" s="154"/>
      <c r="V127" s="126"/>
      <c r="W127" s="79"/>
    </row>
    <row r="128" spans="1:23" ht="19.7" customHeight="1">
      <c r="A128" s="80" t="s">
        <v>82</v>
      </c>
      <c r="B128" s="81" t="s">
        <v>73</v>
      </c>
      <c r="C128" s="52"/>
      <c r="D128" s="52"/>
      <c r="E128" s="52"/>
      <c r="F128" s="52"/>
      <c r="G128" s="52"/>
      <c r="H128" s="52"/>
      <c r="I128" s="52"/>
      <c r="J128" s="52"/>
      <c r="K128" s="52"/>
      <c r="L128" s="52"/>
      <c r="M128" s="52"/>
      <c r="N128" s="52"/>
      <c r="O128" s="52"/>
      <c r="P128" s="52"/>
      <c r="Q128" s="52"/>
      <c r="R128" s="52"/>
      <c r="S128" s="53">
        <f>S126+S118+S116</f>
        <v>0</v>
      </c>
      <c r="T128" s="53"/>
      <c r="U128" s="154"/>
      <c r="V128" s="126"/>
      <c r="W128" s="79"/>
    </row>
    <row r="129" spans="1:55" ht="7.5" customHeight="1">
      <c r="A129" s="80"/>
      <c r="B129" s="52"/>
      <c r="C129" s="52"/>
      <c r="D129" s="52"/>
      <c r="E129" s="52"/>
      <c r="F129" s="52"/>
      <c r="G129" s="52"/>
      <c r="H129" s="52"/>
      <c r="I129" s="52"/>
      <c r="J129" s="52"/>
      <c r="K129" s="52"/>
      <c r="L129" s="52"/>
      <c r="M129" s="52"/>
      <c r="N129" s="52"/>
      <c r="O129" s="52"/>
      <c r="P129" s="52"/>
      <c r="Q129" s="52"/>
      <c r="R129" s="52"/>
      <c r="S129" s="52"/>
      <c r="T129" s="52"/>
      <c r="U129" s="154"/>
      <c r="V129" s="126"/>
      <c r="W129" s="79"/>
    </row>
    <row r="130" spans="1:55" ht="19.7" customHeight="1">
      <c r="A130" s="80" t="s">
        <v>75</v>
      </c>
      <c r="B130" s="81" t="s">
        <v>1170</v>
      </c>
      <c r="C130" s="52"/>
      <c r="D130" s="52"/>
      <c r="E130" s="52"/>
      <c r="F130" s="52"/>
      <c r="G130" s="52"/>
      <c r="H130" s="52"/>
      <c r="I130" s="52"/>
      <c r="J130" s="52"/>
      <c r="K130" s="52"/>
      <c r="L130" s="52"/>
      <c r="M130" s="52"/>
      <c r="N130" s="52"/>
      <c r="O130" s="52"/>
      <c r="P130" s="52"/>
      <c r="Q130" s="52"/>
      <c r="R130" s="52"/>
      <c r="S130" s="52"/>
      <c r="T130" s="52"/>
      <c r="U130" s="154"/>
      <c r="V130" s="126"/>
      <c r="W130" s="79"/>
    </row>
    <row r="131" spans="1:55" ht="19.7" customHeight="1">
      <c r="A131" s="80"/>
      <c r="B131" s="81" t="s">
        <v>1219</v>
      </c>
      <c r="C131" s="52"/>
      <c r="D131" s="52"/>
      <c r="E131" s="52"/>
      <c r="F131" s="52"/>
      <c r="G131" s="52"/>
      <c r="H131" s="52"/>
      <c r="I131" s="52"/>
      <c r="J131" s="52"/>
      <c r="K131" s="52"/>
      <c r="L131" s="52"/>
      <c r="M131" s="52"/>
      <c r="N131" s="52"/>
      <c r="O131" s="52"/>
      <c r="P131" s="52"/>
      <c r="Q131" s="52"/>
      <c r="R131" s="52"/>
      <c r="S131" s="53">
        <f>IF($AB$273="ja",(S128)*0.19,0)</f>
        <v>0</v>
      </c>
      <c r="T131" s="53"/>
      <c r="U131" s="154"/>
      <c r="V131" s="126"/>
      <c r="W131" s="79"/>
    </row>
    <row r="132" spans="1:55" ht="19.7" customHeight="1">
      <c r="A132" s="80"/>
      <c r="B132" s="81"/>
      <c r="C132" s="52"/>
      <c r="D132" s="52"/>
      <c r="E132" s="52"/>
      <c r="F132" s="52"/>
      <c r="G132" s="52"/>
      <c r="H132" s="52"/>
      <c r="I132" s="52"/>
      <c r="J132" s="52"/>
      <c r="K132" s="52"/>
      <c r="L132" s="52"/>
      <c r="M132" s="52"/>
      <c r="N132" s="52"/>
      <c r="O132" s="52"/>
      <c r="P132" s="52"/>
      <c r="Q132" s="52"/>
      <c r="R132" s="52"/>
      <c r="S132" s="53"/>
      <c r="T132" s="53"/>
      <c r="U132" s="154"/>
      <c r="V132" s="126"/>
      <c r="W132" s="79"/>
    </row>
    <row r="133" spans="1:55" ht="7.5" customHeight="1" thickBot="1">
      <c r="A133" s="80"/>
      <c r="B133" s="52"/>
      <c r="C133" s="52"/>
      <c r="D133" s="52"/>
      <c r="E133" s="52"/>
      <c r="F133" s="52"/>
      <c r="G133" s="52"/>
      <c r="H133" s="52"/>
      <c r="I133" s="52"/>
      <c r="J133" s="52"/>
      <c r="K133" s="52"/>
      <c r="L133" s="52"/>
      <c r="M133" s="52"/>
      <c r="N133" s="52"/>
      <c r="O133" s="52"/>
      <c r="P133" s="52"/>
      <c r="Q133" s="52"/>
      <c r="R133" s="52"/>
      <c r="S133" s="52"/>
      <c r="T133" s="52"/>
      <c r="U133" s="154"/>
      <c r="V133" s="126"/>
      <c r="W133" s="79"/>
    </row>
    <row r="134" spans="1:55" ht="27" customHeight="1" thickBot="1">
      <c r="A134" s="74" t="s">
        <v>79</v>
      </c>
      <c r="B134" s="75" t="s">
        <v>74</v>
      </c>
      <c r="C134" s="76"/>
      <c r="D134" s="76"/>
      <c r="E134" s="76"/>
      <c r="F134" s="76"/>
      <c r="G134" s="76"/>
      <c r="H134" s="76"/>
      <c r="I134" s="76"/>
      <c r="J134" s="76"/>
      <c r="K134" s="76"/>
      <c r="L134" s="76"/>
      <c r="M134" s="76"/>
      <c r="N134" s="76"/>
      <c r="O134" s="175" t="s">
        <v>1176</v>
      </c>
      <c r="P134" s="176"/>
      <c r="Q134" s="176"/>
      <c r="R134" s="176"/>
      <c r="S134" s="177">
        <f>S128+S131</f>
        <v>0</v>
      </c>
      <c r="T134" s="102"/>
      <c r="U134" s="161"/>
      <c r="V134" s="274"/>
      <c r="W134" s="275"/>
    </row>
    <row r="135" spans="1:55" ht="7.5" customHeight="1" thickBot="1">
      <c r="A135" s="78"/>
      <c r="B135" s="52"/>
      <c r="C135" s="52"/>
      <c r="D135" s="52"/>
      <c r="E135" s="52"/>
      <c r="F135" s="52"/>
      <c r="G135" s="52"/>
      <c r="H135" s="52"/>
      <c r="I135" s="52"/>
      <c r="J135" s="52"/>
      <c r="K135" s="52"/>
      <c r="L135" s="52"/>
      <c r="M135" s="52"/>
      <c r="N135" s="52"/>
      <c r="O135" s="52"/>
      <c r="P135" s="52"/>
      <c r="Q135" s="52"/>
      <c r="R135" s="52"/>
      <c r="S135" s="52"/>
      <c r="T135" s="52"/>
      <c r="U135" s="154"/>
      <c r="V135" s="126"/>
      <c r="W135" s="79"/>
    </row>
    <row r="136" spans="1:55" ht="19.7" customHeight="1" thickBot="1">
      <c r="A136" s="78"/>
      <c r="B136" s="52"/>
      <c r="C136" s="52"/>
      <c r="D136" s="52"/>
      <c r="E136" s="52"/>
      <c r="F136" s="52"/>
      <c r="G136" s="52"/>
      <c r="H136" s="52"/>
      <c r="I136" s="52"/>
      <c r="J136" s="52"/>
      <c r="K136" s="52"/>
      <c r="L136" s="52"/>
      <c r="M136" s="52"/>
      <c r="N136" s="52"/>
      <c r="O136" s="172" t="s">
        <v>1187</v>
      </c>
      <c r="P136" s="173"/>
      <c r="Q136" s="173"/>
      <c r="R136" s="173"/>
      <c r="S136" s="173"/>
      <c r="T136" s="173"/>
      <c r="U136" s="174">
        <f>S134-W139-U137</f>
        <v>0</v>
      </c>
      <c r="V136" s="171"/>
      <c r="W136" s="79"/>
    </row>
    <row r="137" spans="1:55" ht="19.7" customHeight="1" thickBot="1">
      <c r="A137" s="78"/>
      <c r="B137" s="52"/>
      <c r="C137" s="52"/>
      <c r="D137" s="52"/>
      <c r="E137" s="52"/>
      <c r="F137" s="52"/>
      <c r="G137" s="52"/>
      <c r="H137" s="52"/>
      <c r="I137" s="52"/>
      <c r="J137" s="52"/>
      <c r="K137" s="52"/>
      <c r="L137" s="52"/>
      <c r="M137" s="52"/>
      <c r="N137" s="52"/>
      <c r="O137" s="168" t="s">
        <v>1190</v>
      </c>
      <c r="P137" s="169"/>
      <c r="Q137" s="169"/>
      <c r="R137" s="169"/>
      <c r="S137" s="169"/>
      <c r="T137" s="169"/>
      <c r="U137" s="170">
        <f>S131</f>
        <v>0</v>
      </c>
      <c r="V137" s="162"/>
      <c r="W137" s="99"/>
    </row>
    <row r="138" spans="1:55" ht="7.7" customHeight="1" thickBot="1">
      <c r="A138" s="78"/>
      <c r="B138" s="52"/>
      <c r="C138" s="52"/>
      <c r="D138" s="52"/>
      <c r="E138" s="52"/>
      <c r="F138" s="52"/>
      <c r="G138" s="52"/>
      <c r="H138" s="52"/>
      <c r="I138" s="52"/>
      <c r="J138" s="52"/>
      <c r="K138" s="52"/>
      <c r="L138" s="52"/>
      <c r="M138" s="52"/>
      <c r="N138" s="52"/>
      <c r="O138" s="182"/>
      <c r="P138" s="178"/>
      <c r="Q138" s="178"/>
      <c r="R138" s="178"/>
      <c r="S138" s="178"/>
      <c r="T138" s="178"/>
      <c r="U138" s="179"/>
      <c r="V138" s="180"/>
      <c r="W138" s="181"/>
    </row>
    <row r="139" spans="1:55" ht="19.7" customHeight="1" thickBot="1">
      <c r="A139" s="107" t="s">
        <v>83</v>
      </c>
      <c r="B139" s="93" t="s">
        <v>76</v>
      </c>
      <c r="C139" s="93"/>
      <c r="D139" s="96"/>
      <c r="E139" s="96"/>
      <c r="F139" s="96"/>
      <c r="G139" s="96"/>
      <c r="H139" s="96"/>
      <c r="I139" s="96"/>
      <c r="J139" s="96"/>
      <c r="K139" s="96"/>
      <c r="L139" s="96"/>
      <c r="M139" s="96"/>
      <c r="N139" s="96"/>
      <c r="O139" s="165" t="s">
        <v>1189</v>
      </c>
      <c r="P139" s="166"/>
      <c r="Q139" s="166"/>
      <c r="R139" s="166"/>
      <c r="S139" s="166"/>
      <c r="T139" s="166"/>
      <c r="U139" s="166"/>
      <c r="V139" s="167"/>
      <c r="W139" s="163">
        <f>W42+W59+W81+W94+W110+W113+W118+W124+W122</f>
        <v>0</v>
      </c>
      <c r="BC139" s="250"/>
    </row>
    <row r="141" spans="1:55" ht="18" customHeight="1">
      <c r="A141" s="62" t="s">
        <v>1181</v>
      </c>
    </row>
    <row r="142" spans="1:55">
      <c r="A142" s="260"/>
      <c r="B142" s="261"/>
      <c r="C142" s="261"/>
      <c r="D142" s="261"/>
      <c r="E142" s="261"/>
      <c r="F142" s="261"/>
      <c r="G142" s="261"/>
      <c r="H142" s="261"/>
      <c r="I142" s="261"/>
      <c r="J142" s="261"/>
      <c r="K142" s="261"/>
      <c r="L142" s="261"/>
      <c r="M142" s="261"/>
      <c r="N142" s="261"/>
      <c r="O142" s="261"/>
      <c r="P142" s="261"/>
      <c r="Q142" s="261"/>
      <c r="R142" s="261"/>
      <c r="S142" s="261"/>
      <c r="T142" s="261"/>
      <c r="U142" s="261"/>
      <c r="V142" s="261"/>
      <c r="W142" s="262"/>
    </row>
    <row r="143" spans="1:55">
      <c r="A143" s="263"/>
      <c r="B143" s="264"/>
      <c r="C143" s="264"/>
      <c r="D143" s="264"/>
      <c r="E143" s="264"/>
      <c r="F143" s="264"/>
      <c r="G143" s="264"/>
      <c r="H143" s="264"/>
      <c r="I143" s="264"/>
      <c r="J143" s="264"/>
      <c r="K143" s="264"/>
      <c r="L143" s="264"/>
      <c r="M143" s="264"/>
      <c r="N143" s="264"/>
      <c r="O143" s="264"/>
      <c r="P143" s="264"/>
      <c r="Q143" s="264"/>
      <c r="R143" s="264"/>
      <c r="S143" s="264"/>
      <c r="T143" s="264"/>
      <c r="U143" s="264"/>
      <c r="V143" s="264"/>
      <c r="W143" s="265"/>
    </row>
    <row r="144" spans="1:55" ht="15">
      <c r="A144" s="263"/>
      <c r="B144" s="264"/>
      <c r="C144" s="264"/>
      <c r="D144" s="264"/>
      <c r="E144" s="264"/>
      <c r="F144" s="264"/>
      <c r="G144" s="264"/>
      <c r="H144" s="264"/>
      <c r="I144" s="264"/>
      <c r="J144" s="264"/>
      <c r="K144" s="264"/>
      <c r="L144" s="264"/>
      <c r="M144" s="264"/>
      <c r="N144" s="264"/>
      <c r="O144" s="264"/>
      <c r="P144" s="264"/>
      <c r="Q144" s="264"/>
      <c r="R144" s="264"/>
      <c r="S144" s="264"/>
      <c r="T144" s="264"/>
      <c r="U144" s="264"/>
      <c r="V144" s="264"/>
      <c r="W144" s="265"/>
      <c r="AA144" s="190" t="s">
        <v>1193</v>
      </c>
    </row>
    <row r="145" spans="1:45" ht="15">
      <c r="A145" s="263"/>
      <c r="B145" s="264"/>
      <c r="C145" s="264"/>
      <c r="D145" s="264"/>
      <c r="E145" s="264"/>
      <c r="F145" s="264"/>
      <c r="G145" s="264"/>
      <c r="H145" s="264"/>
      <c r="I145" s="264"/>
      <c r="J145" s="264"/>
      <c r="K145" s="264"/>
      <c r="L145" s="264"/>
      <c r="M145" s="264"/>
      <c r="N145" s="264"/>
      <c r="O145" s="264"/>
      <c r="P145" s="264"/>
      <c r="Q145" s="264"/>
      <c r="R145" s="264"/>
      <c r="S145" s="264"/>
      <c r="T145" s="264"/>
      <c r="U145" s="264"/>
      <c r="V145" s="264"/>
      <c r="W145" s="265"/>
      <c r="AA145" s="190" t="s">
        <v>1222</v>
      </c>
    </row>
    <row r="146" spans="1:45">
      <c r="A146" s="263"/>
      <c r="B146" s="264"/>
      <c r="C146" s="264"/>
      <c r="D146" s="264"/>
      <c r="E146" s="264"/>
      <c r="F146" s="264"/>
      <c r="G146" s="264"/>
      <c r="H146" s="264"/>
      <c r="I146" s="264"/>
      <c r="J146" s="264"/>
      <c r="K146" s="264"/>
      <c r="L146" s="264"/>
      <c r="M146" s="264"/>
      <c r="N146" s="264"/>
      <c r="O146" s="264"/>
      <c r="P146" s="264"/>
      <c r="Q146" s="264"/>
      <c r="R146" s="264"/>
      <c r="S146" s="264"/>
      <c r="T146" s="264"/>
      <c r="U146" s="264"/>
      <c r="V146" s="264"/>
      <c r="W146" s="265"/>
    </row>
    <row r="147" spans="1:45">
      <c r="A147" s="263"/>
      <c r="B147" s="264"/>
      <c r="C147" s="264"/>
      <c r="D147" s="264"/>
      <c r="E147" s="264"/>
      <c r="F147" s="264"/>
      <c r="G147" s="264"/>
      <c r="H147" s="264"/>
      <c r="I147" s="264"/>
      <c r="J147" s="264"/>
      <c r="K147" s="264"/>
      <c r="L147" s="264"/>
      <c r="M147" s="264"/>
      <c r="N147" s="264"/>
      <c r="O147" s="264"/>
      <c r="P147" s="264"/>
      <c r="Q147" s="264"/>
      <c r="R147" s="264"/>
      <c r="S147" s="264"/>
      <c r="T147" s="264"/>
      <c r="U147" s="264"/>
      <c r="V147" s="264"/>
      <c r="W147" s="265"/>
    </row>
    <row r="148" spans="1:45">
      <c r="A148" s="263"/>
      <c r="B148" s="264"/>
      <c r="C148" s="264"/>
      <c r="D148" s="264"/>
      <c r="E148" s="264"/>
      <c r="F148" s="264"/>
      <c r="G148" s="264"/>
      <c r="H148" s="264"/>
      <c r="I148" s="264"/>
      <c r="J148" s="264"/>
      <c r="K148" s="264"/>
      <c r="L148" s="264"/>
      <c r="M148" s="264"/>
      <c r="N148" s="264"/>
      <c r="O148" s="264"/>
      <c r="P148" s="264"/>
      <c r="Q148" s="264"/>
      <c r="R148" s="264"/>
      <c r="S148" s="264"/>
      <c r="T148" s="264"/>
      <c r="U148" s="264"/>
      <c r="V148" s="264"/>
      <c r="W148" s="265"/>
    </row>
    <row r="149" spans="1:45">
      <c r="A149" s="263"/>
      <c r="B149" s="264"/>
      <c r="C149" s="264"/>
      <c r="D149" s="264"/>
      <c r="E149" s="264"/>
      <c r="F149" s="264"/>
      <c r="G149" s="264"/>
      <c r="H149" s="264"/>
      <c r="I149" s="264"/>
      <c r="J149" s="264"/>
      <c r="K149" s="264"/>
      <c r="L149" s="264"/>
      <c r="M149" s="264"/>
      <c r="N149" s="264"/>
      <c r="O149" s="264"/>
      <c r="P149" s="264"/>
      <c r="Q149" s="264"/>
      <c r="R149" s="264"/>
      <c r="S149" s="264"/>
      <c r="T149" s="264"/>
      <c r="U149" s="264"/>
      <c r="V149" s="264"/>
      <c r="W149" s="265"/>
    </row>
    <row r="150" spans="1:45">
      <c r="A150" s="266"/>
      <c r="B150" s="267"/>
      <c r="C150" s="267"/>
      <c r="D150" s="267"/>
      <c r="E150" s="267"/>
      <c r="F150" s="267"/>
      <c r="G150" s="267"/>
      <c r="H150" s="267"/>
      <c r="I150" s="267"/>
      <c r="J150" s="267"/>
      <c r="K150" s="267"/>
      <c r="L150" s="267"/>
      <c r="M150" s="267"/>
      <c r="N150" s="267"/>
      <c r="O150" s="267"/>
      <c r="P150" s="267"/>
      <c r="Q150" s="267"/>
      <c r="R150" s="267"/>
      <c r="S150" s="267"/>
      <c r="T150" s="267"/>
      <c r="U150" s="267"/>
      <c r="V150" s="267"/>
      <c r="W150" s="268"/>
    </row>
    <row r="151" spans="1:45">
      <c r="J151" s="128"/>
    </row>
    <row r="153" spans="1:45">
      <c r="B153" s="281" t="s">
        <v>1213</v>
      </c>
      <c r="C153" s="282"/>
      <c r="D153" s="282"/>
      <c r="E153" s="282"/>
      <c r="F153" s="282"/>
      <c r="Z153" s="32"/>
      <c r="AA153" s="31" t="s">
        <v>111</v>
      </c>
      <c r="AB153" s="31"/>
      <c r="AC153" s="31"/>
      <c r="AD153" s="189" t="s">
        <v>1194</v>
      </c>
      <c r="AE153" s="31"/>
      <c r="AF153" s="31"/>
      <c r="AG153" s="32"/>
      <c r="AH153" s="32"/>
      <c r="AI153" s="32"/>
    </row>
    <row r="154" spans="1:45">
      <c r="B154" s="282"/>
      <c r="C154" s="282"/>
      <c r="D154" s="282"/>
      <c r="E154" s="282"/>
      <c r="F154" s="282"/>
      <c r="Z154" s="32"/>
      <c r="AA154" s="34">
        <f>YEAR(Kalkulationsblatt!Q22)</f>
        <v>1900</v>
      </c>
      <c r="AB154" s="32"/>
      <c r="AC154" s="31" t="s">
        <v>108</v>
      </c>
      <c r="AD154" s="186">
        <v>2013</v>
      </c>
      <c r="AE154" s="186">
        <v>2014</v>
      </c>
      <c r="AF154" s="186">
        <v>2015</v>
      </c>
      <c r="AG154" s="186">
        <v>2016</v>
      </c>
      <c r="AH154" s="186">
        <v>2017</v>
      </c>
      <c r="AI154" s="186">
        <v>2018</v>
      </c>
      <c r="AJ154" s="186">
        <v>2019</v>
      </c>
      <c r="AK154" s="186">
        <v>2020</v>
      </c>
      <c r="AL154" s="186">
        <v>2021</v>
      </c>
      <c r="AM154" s="186">
        <v>2022</v>
      </c>
      <c r="AN154" s="61">
        <v>2023</v>
      </c>
      <c r="AO154" s="61">
        <v>2024</v>
      </c>
      <c r="AP154" s="61">
        <v>2025</v>
      </c>
      <c r="AQ154" s="36">
        <v>2026</v>
      </c>
      <c r="AR154" s="36">
        <v>2027</v>
      </c>
      <c r="AS154" s="36">
        <v>2028</v>
      </c>
    </row>
    <row r="155" spans="1:45">
      <c r="B155" s="282"/>
      <c r="C155" s="282"/>
      <c r="D155" s="282"/>
      <c r="E155" s="282"/>
      <c r="F155" s="282"/>
      <c r="Z155" s="31" t="s">
        <v>31</v>
      </c>
      <c r="AA155" s="33" t="e">
        <f>HLOOKUP(YEAR(Kalkulationsblatt!$Q$22),$AD$154:$BD$175,2,FALSE)</f>
        <v>#N/A</v>
      </c>
      <c r="AB155" s="31"/>
      <c r="AC155" s="31" t="s">
        <v>31</v>
      </c>
      <c r="AD155" s="185">
        <v>54.53</v>
      </c>
      <c r="AE155" s="185">
        <v>54.53</v>
      </c>
      <c r="AF155" s="185">
        <v>56.13</v>
      </c>
      <c r="AG155" s="185">
        <v>58.33</v>
      </c>
      <c r="AH155" s="185">
        <v>59.78</v>
      </c>
      <c r="AI155" s="185">
        <v>59.78</v>
      </c>
      <c r="AJ155" s="185">
        <v>59.78</v>
      </c>
      <c r="AK155" s="185">
        <v>63.17</v>
      </c>
      <c r="AL155" s="185">
        <v>64.989999999999995</v>
      </c>
      <c r="AM155" s="185">
        <v>66.260000000000005</v>
      </c>
      <c r="AN155" s="185">
        <v>67.349999999999994</v>
      </c>
      <c r="AO155" s="185">
        <v>69.02</v>
      </c>
      <c r="AP155" s="185">
        <v>73.13</v>
      </c>
      <c r="AQ155" s="185">
        <v>73.13</v>
      </c>
      <c r="AR155" s="185">
        <v>73.13</v>
      </c>
      <c r="AS155" s="185">
        <v>73.13</v>
      </c>
    </row>
    <row r="156" spans="1:45">
      <c r="B156" s="282"/>
      <c r="C156" s="282"/>
      <c r="D156" s="282"/>
      <c r="E156" s="282"/>
      <c r="F156" s="282"/>
      <c r="Z156" s="31" t="s">
        <v>32</v>
      </c>
      <c r="AA156" s="33" t="e">
        <f>HLOOKUP(YEAR(Kalkulationsblatt!$Q$22),$AD$154:$BD$175,3,FALSE)</f>
        <v>#N/A</v>
      </c>
      <c r="AB156" s="31"/>
      <c r="AC156" s="31" t="s">
        <v>32</v>
      </c>
      <c r="AD156" s="185">
        <v>54.53</v>
      </c>
      <c r="AE156" s="185">
        <v>54.53</v>
      </c>
      <c r="AF156" s="185">
        <v>56.13</v>
      </c>
      <c r="AG156" s="185">
        <v>58.33</v>
      </c>
      <c r="AH156" s="185">
        <v>59.78</v>
      </c>
      <c r="AI156" s="185">
        <v>59.78</v>
      </c>
      <c r="AJ156" s="185">
        <v>59.78</v>
      </c>
      <c r="AK156" s="185">
        <v>63.17</v>
      </c>
      <c r="AL156" s="185">
        <v>64.989999999999995</v>
      </c>
      <c r="AM156" s="185">
        <v>66.260000000000005</v>
      </c>
      <c r="AN156" s="185">
        <v>67.349999999999994</v>
      </c>
      <c r="AO156" s="185">
        <v>69.02</v>
      </c>
      <c r="AP156" s="185">
        <v>73.13</v>
      </c>
      <c r="AQ156" s="185">
        <v>73.13</v>
      </c>
      <c r="AR156" s="185">
        <v>73.13</v>
      </c>
      <c r="AS156" s="185">
        <v>73.13</v>
      </c>
    </row>
    <row r="157" spans="1:45">
      <c r="B157" s="282"/>
      <c r="C157" s="282"/>
      <c r="D157" s="282"/>
      <c r="E157" s="282"/>
      <c r="F157" s="282"/>
      <c r="Z157" s="31" t="s">
        <v>34</v>
      </c>
      <c r="AA157" s="33" t="e">
        <f>HLOOKUP(YEAR(Kalkulationsblatt!$Q$22),$AD$154:$BD$175,4,FALSE)</f>
        <v>#N/A</v>
      </c>
      <c r="AB157" s="31"/>
      <c r="AC157" s="31" t="s">
        <v>34</v>
      </c>
      <c r="AD157" s="185">
        <v>25.22</v>
      </c>
      <c r="AE157" s="185">
        <v>25.93</v>
      </c>
      <c r="AF157" s="185">
        <v>26.64</v>
      </c>
      <c r="AG157" s="185">
        <v>27.72</v>
      </c>
      <c r="AH157" s="185">
        <v>28.44</v>
      </c>
      <c r="AI157" s="185">
        <v>28.44</v>
      </c>
      <c r="AJ157" s="185">
        <v>28.44</v>
      </c>
      <c r="AK157" s="185">
        <v>30.04</v>
      </c>
      <c r="AL157" s="185">
        <v>30.95</v>
      </c>
      <c r="AM157" s="185">
        <v>31.49</v>
      </c>
      <c r="AN157" s="185">
        <v>32.04</v>
      </c>
      <c r="AO157" s="185">
        <v>32.79</v>
      </c>
      <c r="AP157" s="185">
        <v>34.78</v>
      </c>
      <c r="AQ157" s="185">
        <v>34.78</v>
      </c>
      <c r="AR157" s="185">
        <v>34.78</v>
      </c>
      <c r="AS157" s="185">
        <v>34.78</v>
      </c>
    </row>
    <row r="158" spans="1:45">
      <c r="B158" s="282"/>
      <c r="C158" s="282"/>
      <c r="D158" s="282"/>
      <c r="E158" s="282"/>
      <c r="F158" s="282"/>
      <c r="Z158" s="31" t="s">
        <v>36</v>
      </c>
      <c r="AA158" s="33" t="e">
        <f>HLOOKUP(YEAR(Kalkulationsblatt!$Q$22),$AD$154:$BD$175,5,FALSE)</f>
        <v>#N/A</v>
      </c>
      <c r="AB158" s="31"/>
      <c r="AC158" s="31" t="s">
        <v>36</v>
      </c>
      <c r="AD158" s="185">
        <v>25.22</v>
      </c>
      <c r="AE158" s="185">
        <v>25.93</v>
      </c>
      <c r="AF158" s="185">
        <v>26.64</v>
      </c>
      <c r="AG158" s="185">
        <v>27.72</v>
      </c>
      <c r="AH158" s="185">
        <v>28.44</v>
      </c>
      <c r="AI158" s="185">
        <v>28.44</v>
      </c>
      <c r="AJ158" s="185">
        <v>28.44</v>
      </c>
      <c r="AK158" s="185">
        <v>30.04</v>
      </c>
      <c r="AL158" s="185">
        <v>30.95</v>
      </c>
      <c r="AM158" s="185">
        <v>31.49</v>
      </c>
      <c r="AN158" s="185">
        <v>32.04</v>
      </c>
      <c r="AO158" s="185">
        <v>32.79</v>
      </c>
      <c r="AP158" s="185">
        <v>34.78</v>
      </c>
      <c r="AQ158" s="185">
        <v>34.78</v>
      </c>
      <c r="AR158" s="185">
        <v>34.78</v>
      </c>
      <c r="AS158" s="185">
        <v>34.78</v>
      </c>
    </row>
    <row r="159" spans="1:45">
      <c r="Z159" s="31" t="s">
        <v>38</v>
      </c>
      <c r="AA159" s="33" t="e">
        <f>HLOOKUP(YEAR(Kalkulationsblatt!$Q$22),$AD$154:$BD$175,6,FALSE)</f>
        <v>#N/A</v>
      </c>
      <c r="AB159" s="31"/>
      <c r="AC159" s="31" t="s">
        <v>38</v>
      </c>
      <c r="AD159" s="185">
        <v>25.22</v>
      </c>
      <c r="AE159" s="185">
        <v>25.93</v>
      </c>
      <c r="AF159" s="185">
        <v>26.64</v>
      </c>
      <c r="AG159" s="185">
        <v>27.72</v>
      </c>
      <c r="AH159" s="185">
        <v>28.44</v>
      </c>
      <c r="AI159" s="185">
        <v>28.44</v>
      </c>
      <c r="AJ159" s="185">
        <v>28.44</v>
      </c>
      <c r="AK159" s="185">
        <v>30.04</v>
      </c>
      <c r="AL159" s="185">
        <v>30.95</v>
      </c>
      <c r="AM159" s="185">
        <v>31.49</v>
      </c>
      <c r="AN159" s="185">
        <v>32.04</v>
      </c>
      <c r="AO159" s="185">
        <v>32.79</v>
      </c>
      <c r="AP159" s="185">
        <v>34.78</v>
      </c>
      <c r="AQ159" s="185">
        <v>34.78</v>
      </c>
      <c r="AR159" s="185">
        <v>34.78</v>
      </c>
      <c r="AS159" s="185">
        <v>34.78</v>
      </c>
    </row>
    <row r="160" spans="1:45">
      <c r="Z160" s="257" t="s">
        <v>1228</v>
      </c>
      <c r="AA160" s="33" t="e">
        <f>HLOOKUP(YEAR(Kalkulationsblatt!$Q$22),$AD$154:$BD$175,7,FALSE)</f>
        <v>#N/A</v>
      </c>
      <c r="AB160" s="31"/>
      <c r="AC160" s="257" t="s">
        <v>1228</v>
      </c>
      <c r="AD160" s="185">
        <v>28.6</v>
      </c>
      <c r="AE160" s="185">
        <v>29.31</v>
      </c>
      <c r="AF160" s="185">
        <v>30.2</v>
      </c>
      <c r="AG160" s="185">
        <v>31.34</v>
      </c>
      <c r="AH160" s="185">
        <v>32.07</v>
      </c>
      <c r="AI160" s="185">
        <v>32.07</v>
      </c>
      <c r="AJ160" s="185">
        <v>32.07</v>
      </c>
      <c r="AK160" s="185">
        <v>33.86</v>
      </c>
      <c r="AL160" s="185">
        <v>34.950000000000003</v>
      </c>
      <c r="AM160" s="185">
        <v>35.68</v>
      </c>
      <c r="AN160" s="185">
        <v>36.229999999999997</v>
      </c>
      <c r="AO160" s="185">
        <v>37.14</v>
      </c>
      <c r="AP160" s="185">
        <v>39.49</v>
      </c>
      <c r="AQ160" s="185">
        <v>39.49</v>
      </c>
      <c r="AR160" s="185">
        <v>39.49</v>
      </c>
      <c r="AS160" s="185">
        <v>39.49</v>
      </c>
    </row>
    <row r="161" spans="1:45">
      <c r="A161" s="258" t="s">
        <v>1215</v>
      </c>
      <c r="B161" s="259"/>
      <c r="C161" s="259"/>
      <c r="D161" s="259"/>
      <c r="E161" s="259"/>
      <c r="F161" s="259"/>
      <c r="G161" s="259"/>
      <c r="H161" s="259"/>
      <c r="I161" s="259"/>
      <c r="J161" s="259"/>
      <c r="K161" s="259"/>
      <c r="L161" s="259"/>
      <c r="M161" s="259"/>
      <c r="N161" s="259"/>
      <c r="O161" s="259"/>
      <c r="P161" s="259"/>
      <c r="Q161" s="259"/>
      <c r="R161" s="259"/>
      <c r="S161" s="259"/>
      <c r="T161" s="259"/>
      <c r="U161" s="259"/>
      <c r="V161" s="259"/>
      <c r="W161" s="259"/>
      <c r="Z161" s="257" t="s">
        <v>1227</v>
      </c>
      <c r="AA161" s="33" t="e">
        <f>HLOOKUP(YEAR(Kalkulationsblatt!$Q$22),$AD$154:$BD$175,8,FALSE)</f>
        <v>#N/A</v>
      </c>
      <c r="AB161" s="31"/>
      <c r="AC161" s="31" t="s">
        <v>40</v>
      </c>
      <c r="AD161" s="185">
        <v>28.6</v>
      </c>
      <c r="AE161" s="185">
        <v>29.31</v>
      </c>
      <c r="AF161" s="185">
        <v>30.2</v>
      </c>
      <c r="AG161" s="185">
        <v>31.34</v>
      </c>
      <c r="AH161" s="185">
        <v>32.07</v>
      </c>
      <c r="AI161" s="185">
        <v>32.07</v>
      </c>
      <c r="AJ161" s="185">
        <v>32.07</v>
      </c>
      <c r="AK161" s="185">
        <v>33.86</v>
      </c>
      <c r="AL161" s="185">
        <v>34.950000000000003</v>
      </c>
      <c r="AM161" s="185">
        <v>35.68</v>
      </c>
      <c r="AN161" s="185">
        <v>36.229999999999997</v>
      </c>
      <c r="AO161" s="185">
        <v>37.14</v>
      </c>
      <c r="AP161" s="185">
        <v>39.49</v>
      </c>
      <c r="AQ161" s="185">
        <v>39.49</v>
      </c>
      <c r="AR161" s="185">
        <v>39.49</v>
      </c>
      <c r="AS161" s="185">
        <v>39.49</v>
      </c>
    </row>
    <row r="162" spans="1:45">
      <c r="A162" s="259"/>
      <c r="B162" s="259"/>
      <c r="C162" s="259"/>
      <c r="D162" s="259"/>
      <c r="E162" s="259"/>
      <c r="F162" s="259"/>
      <c r="G162" s="259"/>
      <c r="H162" s="259"/>
      <c r="I162" s="259"/>
      <c r="J162" s="259"/>
      <c r="K162" s="259"/>
      <c r="L162" s="259"/>
      <c r="M162" s="259"/>
      <c r="N162" s="259"/>
      <c r="O162" s="259"/>
      <c r="P162" s="259"/>
      <c r="Q162" s="259"/>
      <c r="R162" s="259"/>
      <c r="S162" s="259"/>
      <c r="T162" s="259"/>
      <c r="U162" s="259"/>
      <c r="V162" s="259"/>
      <c r="W162" s="259"/>
      <c r="Z162" s="257" t="s">
        <v>1226</v>
      </c>
      <c r="AA162" s="33" t="e">
        <f>HLOOKUP(YEAR(Kalkulationsblatt!$Q$22),$AD$154:$BD$175,9,FALSE)</f>
        <v>#N/A</v>
      </c>
      <c r="AB162" s="31"/>
      <c r="AC162" s="31" t="s">
        <v>41</v>
      </c>
      <c r="AD162" s="185">
        <v>28.6</v>
      </c>
      <c r="AE162" s="185">
        <v>29.31</v>
      </c>
      <c r="AF162" s="185">
        <v>30.2</v>
      </c>
      <c r="AG162" s="185">
        <v>31.34</v>
      </c>
      <c r="AH162" s="185">
        <v>32.07</v>
      </c>
      <c r="AI162" s="185">
        <v>32.07</v>
      </c>
      <c r="AJ162" s="185">
        <v>32.07</v>
      </c>
      <c r="AK162" s="185">
        <v>33.86</v>
      </c>
      <c r="AL162" s="185">
        <v>34.950000000000003</v>
      </c>
      <c r="AM162" s="185">
        <v>35.68</v>
      </c>
      <c r="AN162" s="185">
        <v>36.229999999999997</v>
      </c>
      <c r="AO162" s="185">
        <v>37.14</v>
      </c>
      <c r="AP162" s="185">
        <v>39.49</v>
      </c>
      <c r="AQ162" s="185">
        <v>39.49</v>
      </c>
      <c r="AR162" s="185">
        <v>39.49</v>
      </c>
      <c r="AS162" s="185">
        <v>39.49</v>
      </c>
    </row>
    <row r="163" spans="1:45">
      <c r="Z163" s="31" t="s">
        <v>40</v>
      </c>
      <c r="AA163" s="33" t="e">
        <f>HLOOKUP(YEAR(Kalkulationsblatt!$Q$22),$AD$154:$BD$175,10,FALSE)</f>
        <v>#N/A</v>
      </c>
      <c r="AB163" s="31"/>
      <c r="AC163" s="31" t="s">
        <v>40</v>
      </c>
      <c r="AD163" s="185">
        <v>28.6</v>
      </c>
      <c r="AE163" s="185">
        <v>29.31</v>
      </c>
      <c r="AF163" s="185">
        <v>30.2</v>
      </c>
      <c r="AG163" s="185">
        <v>31.34</v>
      </c>
      <c r="AH163" s="185">
        <v>32.07</v>
      </c>
      <c r="AI163" s="185">
        <v>32.07</v>
      </c>
      <c r="AJ163" s="185">
        <v>32.07</v>
      </c>
      <c r="AK163" s="185">
        <v>33.86</v>
      </c>
      <c r="AL163" s="185">
        <v>34.950000000000003</v>
      </c>
      <c r="AM163" s="185">
        <v>35.68</v>
      </c>
      <c r="AN163" s="185">
        <v>36.229999999999997</v>
      </c>
      <c r="AO163" s="185">
        <v>37.14</v>
      </c>
      <c r="AP163" s="185">
        <v>39.49</v>
      </c>
      <c r="AQ163" s="185">
        <v>39.49</v>
      </c>
      <c r="AR163" s="185">
        <v>39.49</v>
      </c>
      <c r="AS163" s="185">
        <v>39.49</v>
      </c>
    </row>
    <row r="164" spans="1:45">
      <c r="Z164" s="31" t="s">
        <v>41</v>
      </c>
      <c r="AA164" s="33" t="e">
        <f>HLOOKUP(YEAR(Kalkulationsblatt!$Q$22),$AD$154:$BD$175,11,FALSE)</f>
        <v>#N/A</v>
      </c>
      <c r="AB164" s="31"/>
      <c r="AC164" s="31" t="s">
        <v>41</v>
      </c>
      <c r="AD164" s="185">
        <v>28.6</v>
      </c>
      <c r="AE164" s="185">
        <v>29.31</v>
      </c>
      <c r="AF164" s="185">
        <v>30.2</v>
      </c>
      <c r="AG164" s="185">
        <v>31.34</v>
      </c>
      <c r="AH164" s="185">
        <v>32.07</v>
      </c>
      <c r="AI164" s="185">
        <v>32.07</v>
      </c>
      <c r="AJ164" s="185">
        <v>32.07</v>
      </c>
      <c r="AK164" s="185">
        <v>33.86</v>
      </c>
      <c r="AL164" s="185">
        <v>34.950000000000003</v>
      </c>
      <c r="AM164" s="185">
        <v>35.68</v>
      </c>
      <c r="AN164" s="185">
        <v>36.229999999999997</v>
      </c>
      <c r="AO164" s="185">
        <v>37.14</v>
      </c>
      <c r="AP164" s="185">
        <v>39.49</v>
      </c>
      <c r="AQ164" s="185">
        <v>39.49</v>
      </c>
      <c r="AR164" s="185">
        <v>39.49</v>
      </c>
      <c r="AS164" s="185">
        <v>39.49</v>
      </c>
    </row>
    <row r="165" spans="1:45">
      <c r="Z165" s="31" t="s">
        <v>42</v>
      </c>
      <c r="AA165" s="33" t="e">
        <f>HLOOKUP(YEAR(Kalkulationsblatt!$Q$22),$AD$154:$BD$175,12,FALSE)</f>
        <v>#N/A</v>
      </c>
      <c r="AB165" s="31"/>
      <c r="AC165" s="31" t="s">
        <v>42</v>
      </c>
      <c r="AD165" s="185">
        <v>28.6</v>
      </c>
      <c r="AE165" s="185">
        <v>29.31</v>
      </c>
      <c r="AF165" s="185">
        <v>30.2</v>
      </c>
      <c r="AG165" s="185">
        <v>31.34</v>
      </c>
      <c r="AH165" s="185">
        <v>32.07</v>
      </c>
      <c r="AI165" s="185">
        <v>32.07</v>
      </c>
      <c r="AJ165" s="185">
        <v>32.07</v>
      </c>
      <c r="AK165" s="185">
        <v>33.86</v>
      </c>
      <c r="AL165" s="185">
        <v>34.950000000000003</v>
      </c>
      <c r="AM165" s="185">
        <v>35.68</v>
      </c>
      <c r="AN165" s="185">
        <v>36.229999999999997</v>
      </c>
      <c r="AO165" s="185">
        <v>37.14</v>
      </c>
      <c r="AP165" s="185">
        <v>39.49</v>
      </c>
      <c r="AQ165" s="185">
        <v>39.49</v>
      </c>
      <c r="AR165" s="185">
        <v>39.49</v>
      </c>
      <c r="AS165" s="185">
        <v>39.49</v>
      </c>
    </row>
    <row r="166" spans="1:45">
      <c r="Z166" s="31" t="s">
        <v>43</v>
      </c>
      <c r="AA166" s="33" t="e">
        <f>HLOOKUP(YEAR(Kalkulationsblatt!$Q$22),$AD$154:$BD$175,13,FALSE)</f>
        <v>#N/A</v>
      </c>
      <c r="AB166" s="31"/>
      <c r="AC166" s="31" t="s">
        <v>43</v>
      </c>
      <c r="AD166" s="185">
        <v>33.96</v>
      </c>
      <c r="AE166" s="185">
        <v>34.81</v>
      </c>
      <c r="AF166" s="185">
        <v>35.880000000000003</v>
      </c>
      <c r="AG166" s="185">
        <v>37.32</v>
      </c>
      <c r="AH166" s="185">
        <v>38.22</v>
      </c>
      <c r="AI166" s="185">
        <v>38.22</v>
      </c>
      <c r="AJ166" s="185">
        <v>38.22</v>
      </c>
      <c r="AK166" s="185">
        <v>40.229999999999997</v>
      </c>
      <c r="AL166" s="185">
        <v>41.5</v>
      </c>
      <c r="AM166" s="185">
        <v>42.42</v>
      </c>
      <c r="AN166" s="185">
        <v>43.51</v>
      </c>
      <c r="AO166" s="185">
        <v>44.75</v>
      </c>
      <c r="AP166" s="185">
        <v>48.19</v>
      </c>
      <c r="AQ166" s="185">
        <v>48.19</v>
      </c>
      <c r="AR166" s="185">
        <v>48.19</v>
      </c>
      <c r="AS166" s="185">
        <v>48.19</v>
      </c>
    </row>
    <row r="167" spans="1:45">
      <c r="Z167" s="31" t="s">
        <v>44</v>
      </c>
      <c r="AA167" s="33" t="e">
        <f>HLOOKUP(YEAR(Kalkulationsblatt!$Q$22),$AD$154:$BD$175,14,FALSE)</f>
        <v>#N/A</v>
      </c>
      <c r="AB167" s="31"/>
      <c r="AC167" s="31" t="s">
        <v>44</v>
      </c>
      <c r="AD167" s="185">
        <v>45.32</v>
      </c>
      <c r="AE167" s="185">
        <v>44.76</v>
      </c>
      <c r="AF167" s="185">
        <v>46.18</v>
      </c>
      <c r="AG167" s="185">
        <v>48.01</v>
      </c>
      <c r="AH167" s="185">
        <v>49.28</v>
      </c>
      <c r="AI167" s="185">
        <v>49.28</v>
      </c>
      <c r="AJ167" s="185">
        <v>49.28</v>
      </c>
      <c r="AK167" s="185">
        <v>52.06</v>
      </c>
      <c r="AL167" s="185">
        <v>53.7</v>
      </c>
      <c r="AM167" s="185">
        <v>54.79</v>
      </c>
      <c r="AN167" s="185">
        <v>55.7</v>
      </c>
      <c r="AO167" s="185">
        <v>57.07</v>
      </c>
      <c r="AP167" s="185">
        <v>60.51</v>
      </c>
      <c r="AQ167" s="185">
        <v>60.51</v>
      </c>
      <c r="AR167" s="185">
        <v>60.51</v>
      </c>
      <c r="AS167" s="185">
        <v>60.51</v>
      </c>
    </row>
    <row r="168" spans="1:45">
      <c r="Z168" s="31" t="s">
        <v>45</v>
      </c>
      <c r="AA168" s="33" t="e">
        <f>HLOOKUP(YEAR(Kalkulationsblatt!$Q$22),$AD$154:$BD$175,15,FALSE)</f>
        <v>#N/A</v>
      </c>
      <c r="AB168" s="31"/>
      <c r="AC168" s="31" t="s">
        <v>45</v>
      </c>
      <c r="AD168" s="185">
        <v>45.32</v>
      </c>
      <c r="AE168" s="185">
        <v>44.76</v>
      </c>
      <c r="AF168" s="185">
        <v>46.18</v>
      </c>
      <c r="AG168" s="185">
        <v>48.01</v>
      </c>
      <c r="AH168" s="185">
        <v>49.28</v>
      </c>
      <c r="AI168" s="185">
        <v>49.28</v>
      </c>
      <c r="AJ168" s="185">
        <v>49.28</v>
      </c>
      <c r="AK168" s="185">
        <v>52.06</v>
      </c>
      <c r="AL168" s="185">
        <v>53.7</v>
      </c>
      <c r="AM168" s="185">
        <v>54.79</v>
      </c>
      <c r="AN168" s="185">
        <v>55.7</v>
      </c>
      <c r="AO168" s="185">
        <v>57.07</v>
      </c>
      <c r="AP168" s="185">
        <v>61.51</v>
      </c>
      <c r="AQ168" s="185">
        <v>61.51</v>
      </c>
      <c r="AR168" s="185">
        <v>61.51</v>
      </c>
      <c r="AS168" s="185">
        <v>61.51</v>
      </c>
    </row>
    <row r="169" spans="1:45">
      <c r="Z169" s="31" t="s">
        <v>46</v>
      </c>
      <c r="AA169" s="33" t="e">
        <f>HLOOKUP(YEAR(Kalkulationsblatt!$Q$22),$AD$154:$BD$175,16,FALSE)</f>
        <v>#N/A</v>
      </c>
      <c r="AB169" s="31"/>
      <c r="AC169" s="31" t="s">
        <v>46</v>
      </c>
      <c r="AD169" s="185">
        <v>11.3</v>
      </c>
      <c r="AE169" s="185">
        <v>11.63</v>
      </c>
      <c r="AF169" s="185">
        <v>11.9</v>
      </c>
      <c r="AG169" s="185">
        <v>12.17</v>
      </c>
      <c r="AH169" s="185">
        <v>12.42</v>
      </c>
      <c r="AI169" s="185">
        <v>12.71</v>
      </c>
      <c r="AJ169" s="185">
        <v>12.71</v>
      </c>
      <c r="AK169" s="185">
        <v>12.71</v>
      </c>
      <c r="AL169" s="185">
        <v>13.68</v>
      </c>
      <c r="AM169" s="185">
        <v>13.68</v>
      </c>
      <c r="AN169" s="185">
        <v>13.68</v>
      </c>
      <c r="AO169" s="185">
        <v>15.24</v>
      </c>
      <c r="AP169" s="185">
        <v>17.75</v>
      </c>
      <c r="AQ169" s="185">
        <v>17.75</v>
      </c>
      <c r="AR169" s="185">
        <v>17.75</v>
      </c>
      <c r="AS169" s="185">
        <v>17.75</v>
      </c>
    </row>
    <row r="170" spans="1:45">
      <c r="Z170" s="31" t="s">
        <v>48</v>
      </c>
      <c r="AA170" s="33" t="e">
        <f>HLOOKUP(YEAR(Kalkulationsblatt!$Q$22),$AD$154:$BD$175,17,FALSE)</f>
        <v>#N/A</v>
      </c>
      <c r="AB170" s="31"/>
      <c r="AC170" s="31" t="s">
        <v>48</v>
      </c>
      <c r="AD170" s="185">
        <v>54.53</v>
      </c>
      <c r="AE170" s="185">
        <v>54.53</v>
      </c>
      <c r="AF170" s="185">
        <v>56.13</v>
      </c>
      <c r="AG170" s="185">
        <v>58.33</v>
      </c>
      <c r="AH170" s="185">
        <v>59.78</v>
      </c>
      <c r="AI170" s="185">
        <v>59.78</v>
      </c>
      <c r="AJ170" s="185">
        <v>59.78</v>
      </c>
      <c r="AK170" s="185">
        <v>63.17</v>
      </c>
      <c r="AL170" s="185">
        <v>64.989999999999995</v>
      </c>
      <c r="AM170" s="185">
        <v>66.260000000000005</v>
      </c>
      <c r="AN170" s="185">
        <v>67.349999999999994</v>
      </c>
      <c r="AO170" s="185">
        <v>69.02</v>
      </c>
      <c r="AP170" s="185">
        <v>73.13</v>
      </c>
      <c r="AQ170" s="185">
        <v>73.13</v>
      </c>
      <c r="AR170" s="185">
        <v>73.13</v>
      </c>
      <c r="AS170" s="185">
        <v>73.13</v>
      </c>
    </row>
    <row r="171" spans="1:45" ht="14.1" customHeight="1">
      <c r="Z171" s="31" t="s">
        <v>49</v>
      </c>
      <c r="AA171" s="33" t="e">
        <f>HLOOKUP(YEAR(Kalkulationsblatt!$Q$22),$AD$154:$BD$175,18,FALSE)</f>
        <v>#N/A</v>
      </c>
      <c r="AB171" s="31"/>
      <c r="AC171" s="31" t="s">
        <v>49</v>
      </c>
      <c r="AD171" s="185">
        <v>54.53</v>
      </c>
      <c r="AE171" s="185">
        <v>54.53</v>
      </c>
      <c r="AF171" s="185">
        <v>56.13</v>
      </c>
      <c r="AG171" s="185">
        <v>58.33</v>
      </c>
      <c r="AH171" s="185">
        <v>59.78</v>
      </c>
      <c r="AI171" s="185">
        <v>59.78</v>
      </c>
      <c r="AJ171" s="185">
        <v>59.78</v>
      </c>
      <c r="AK171" s="185">
        <v>63.17</v>
      </c>
      <c r="AL171" s="185">
        <v>64.989999999999995</v>
      </c>
      <c r="AM171" s="185">
        <v>66.260000000000005</v>
      </c>
      <c r="AN171" s="185">
        <v>67.349999999999994</v>
      </c>
      <c r="AO171" s="185">
        <v>69.02</v>
      </c>
      <c r="AP171" s="185">
        <v>73.13</v>
      </c>
      <c r="AQ171" s="185">
        <v>73.13</v>
      </c>
      <c r="AR171" s="185">
        <v>73.13</v>
      </c>
      <c r="AS171" s="185">
        <v>73.13</v>
      </c>
    </row>
    <row r="172" spans="1:45">
      <c r="Z172" s="31" t="s">
        <v>106</v>
      </c>
      <c r="AA172" s="33" t="e">
        <f>HLOOKUP(YEAR(Kalkulationsblatt!$Q$22),$AD$154:$BD$175,19,FALSE)</f>
        <v>#N/A</v>
      </c>
      <c r="AB172" s="31"/>
      <c r="AC172" s="31" t="s">
        <v>106</v>
      </c>
      <c r="AD172" s="184">
        <v>13.18</v>
      </c>
      <c r="AE172" s="184">
        <v>13.56</v>
      </c>
      <c r="AF172" s="184">
        <v>13.84</v>
      </c>
      <c r="AG172" s="184">
        <v>14.16</v>
      </c>
      <c r="AH172" s="184">
        <v>14.44</v>
      </c>
      <c r="AI172" s="184">
        <v>14.78</v>
      </c>
      <c r="AJ172" s="184">
        <v>14.78</v>
      </c>
      <c r="AK172" s="184">
        <v>14.78</v>
      </c>
      <c r="AL172" s="187">
        <v>15.9</v>
      </c>
      <c r="AM172" s="187">
        <v>15.9</v>
      </c>
      <c r="AN172" s="187">
        <v>15.9</v>
      </c>
      <c r="AO172" s="187">
        <v>16.34</v>
      </c>
      <c r="AP172" s="187">
        <v>18.88</v>
      </c>
      <c r="AQ172" s="187">
        <v>18.88</v>
      </c>
      <c r="AR172" s="187">
        <v>18.88</v>
      </c>
      <c r="AS172" s="187">
        <v>18.88</v>
      </c>
    </row>
    <row r="173" spans="1:45">
      <c r="Z173" s="31" t="s">
        <v>105</v>
      </c>
      <c r="AA173" s="33" t="e">
        <f>HLOOKUP(YEAR(Kalkulationsblatt!$Q$22),$AD$154:$BD$175,20,FALSE)</f>
        <v>#N/A</v>
      </c>
      <c r="AB173" s="31"/>
      <c r="AC173" s="31" t="s">
        <v>105</v>
      </c>
      <c r="AD173" s="184">
        <v>17.87</v>
      </c>
      <c r="AE173" s="184">
        <v>18.399999999999999</v>
      </c>
      <c r="AF173" s="184">
        <v>18.8</v>
      </c>
      <c r="AG173" s="184">
        <v>19.23</v>
      </c>
      <c r="AH173" s="184">
        <v>19.61</v>
      </c>
      <c r="AI173" s="184">
        <v>20.07</v>
      </c>
      <c r="AJ173" s="184">
        <v>20.07</v>
      </c>
      <c r="AK173" s="184">
        <v>20.07</v>
      </c>
      <c r="AL173" s="187">
        <v>21.6</v>
      </c>
      <c r="AM173" s="187">
        <v>21.6</v>
      </c>
      <c r="AN173" s="187">
        <v>21.6</v>
      </c>
      <c r="AO173" s="187">
        <v>22.21</v>
      </c>
      <c r="AP173" s="187">
        <v>25.65</v>
      </c>
      <c r="AQ173" s="187">
        <v>25.65</v>
      </c>
      <c r="AR173" s="187">
        <v>25.65</v>
      </c>
      <c r="AS173" s="187">
        <v>25.65</v>
      </c>
    </row>
    <row r="177" spans="26:45" ht="15">
      <c r="Z177" s="32"/>
      <c r="AA177" s="31" t="s">
        <v>111</v>
      </c>
      <c r="AB177" s="31"/>
      <c r="AC177" s="31"/>
      <c r="AD177" s="15" t="s">
        <v>107</v>
      </c>
      <c r="AE177" s="15"/>
      <c r="AF177" s="15"/>
      <c r="AG177" s="15"/>
      <c r="AI177"/>
      <c r="AJ177" t="s">
        <v>1223</v>
      </c>
      <c r="AN177" s="255" t="s">
        <v>1224</v>
      </c>
      <c r="AO177" s="255" t="s">
        <v>1224</v>
      </c>
      <c r="AP177" s="36" t="s">
        <v>1224</v>
      </c>
    </row>
    <row r="178" spans="26:45">
      <c r="Z178" s="32"/>
      <c r="AA178" s="34">
        <f>YEAR(Kalkulationsblatt!Q22)</f>
        <v>1900</v>
      </c>
      <c r="AB178" s="32"/>
      <c r="AC178" s="31" t="s">
        <v>108</v>
      </c>
      <c r="AD178" s="188">
        <v>2013</v>
      </c>
      <c r="AE178" s="188">
        <v>2014</v>
      </c>
      <c r="AF178" s="188">
        <v>2015</v>
      </c>
      <c r="AG178" s="188">
        <v>2016</v>
      </c>
      <c r="AH178" s="188">
        <v>2017</v>
      </c>
      <c r="AI178" s="188">
        <v>2018</v>
      </c>
      <c r="AJ178" s="188">
        <v>2019</v>
      </c>
      <c r="AK178" s="188">
        <v>2020</v>
      </c>
      <c r="AL178" s="188">
        <v>2021</v>
      </c>
      <c r="AM178" s="188">
        <v>2022</v>
      </c>
      <c r="AN178" s="61">
        <v>2023</v>
      </c>
      <c r="AO178" s="61">
        <v>2024</v>
      </c>
      <c r="AP178" s="61">
        <v>2025</v>
      </c>
      <c r="AQ178" s="36">
        <v>2026</v>
      </c>
      <c r="AR178" s="36">
        <v>2027</v>
      </c>
      <c r="AS178" s="36">
        <v>2028</v>
      </c>
    </row>
    <row r="179" spans="26:45">
      <c r="Z179" s="31" t="s">
        <v>31</v>
      </c>
      <c r="AA179" s="33" t="e">
        <f>HLOOKUP(YEAR(Kalkulationsblatt!$Q$22),$AD$178:$BD$199,2,FALSE)</f>
        <v>#N/A</v>
      </c>
      <c r="AB179" s="31"/>
      <c r="AC179" s="31" t="s">
        <v>31</v>
      </c>
      <c r="AD179" s="187">
        <v>52.19</v>
      </c>
      <c r="AE179" s="187">
        <v>53.06</v>
      </c>
      <c r="AF179" s="187">
        <v>53.06</v>
      </c>
      <c r="AG179" s="187">
        <v>59.34</v>
      </c>
      <c r="AH179" s="187">
        <v>59.34</v>
      </c>
      <c r="AI179" s="187">
        <v>59.34</v>
      </c>
      <c r="AJ179" s="187">
        <v>59.34</v>
      </c>
      <c r="AK179" s="187">
        <v>63.44</v>
      </c>
      <c r="AL179" s="187">
        <v>63.44</v>
      </c>
      <c r="AM179" s="187">
        <v>63.44</v>
      </c>
      <c r="AN179" s="187">
        <v>49.48</v>
      </c>
      <c r="AO179" s="187">
        <v>56.35</v>
      </c>
      <c r="AP179" s="187">
        <v>56.35</v>
      </c>
      <c r="AQ179" s="187">
        <v>56.35</v>
      </c>
      <c r="AR179" s="187">
        <v>56.35</v>
      </c>
      <c r="AS179" s="187">
        <v>56.35</v>
      </c>
    </row>
    <row r="180" spans="26:45">
      <c r="Z180" s="31" t="s">
        <v>32</v>
      </c>
      <c r="AA180" s="33" t="e">
        <f>HLOOKUP(YEAR(Kalkulationsblatt!$Q$22),$AD$178:$BD$199,3,FALSE)</f>
        <v>#N/A</v>
      </c>
      <c r="AB180" s="31"/>
      <c r="AC180" s="31" t="s">
        <v>32</v>
      </c>
      <c r="AD180" s="187">
        <v>59.35</v>
      </c>
      <c r="AE180" s="187">
        <v>60.73</v>
      </c>
      <c r="AF180" s="187">
        <v>60.73</v>
      </c>
      <c r="AG180" s="187">
        <v>67.77</v>
      </c>
      <c r="AH180" s="187">
        <v>67.77</v>
      </c>
      <c r="AI180" s="187">
        <v>67.77</v>
      </c>
      <c r="AJ180" s="187">
        <v>67.77</v>
      </c>
      <c r="AK180" s="187">
        <v>72.63</v>
      </c>
      <c r="AL180" s="187">
        <v>72.63</v>
      </c>
      <c r="AM180" s="187">
        <v>72.63</v>
      </c>
      <c r="AN180" s="187">
        <v>57.09</v>
      </c>
      <c r="AO180" s="187">
        <v>64.98</v>
      </c>
      <c r="AP180" s="187">
        <v>64.98</v>
      </c>
      <c r="AQ180" s="187">
        <v>64.98</v>
      </c>
      <c r="AR180" s="187">
        <v>64.98</v>
      </c>
      <c r="AS180" s="187">
        <v>64.98</v>
      </c>
    </row>
    <row r="181" spans="26:45">
      <c r="Z181" s="31" t="s">
        <v>34</v>
      </c>
      <c r="AA181" s="33" t="e">
        <f>HLOOKUP(YEAR(Kalkulationsblatt!$Q$22),$AD$178:$BD$199,4,FALSE)</f>
        <v>#N/A</v>
      </c>
      <c r="AB181" s="31"/>
      <c r="AC181" s="31" t="s">
        <v>34</v>
      </c>
      <c r="AD181" s="187">
        <v>26.88</v>
      </c>
      <c r="AE181" s="187">
        <v>27.45</v>
      </c>
      <c r="AF181" s="187">
        <v>27.45</v>
      </c>
      <c r="AG181" s="187">
        <v>30.6</v>
      </c>
      <c r="AH181" s="187">
        <v>30.6</v>
      </c>
      <c r="AI181" s="187">
        <v>30.6</v>
      </c>
      <c r="AJ181" s="187">
        <v>30.6</v>
      </c>
      <c r="AK181" s="187">
        <v>33.79</v>
      </c>
      <c r="AL181" s="187">
        <v>33.79</v>
      </c>
      <c r="AM181" s="187">
        <v>33.79</v>
      </c>
      <c r="AN181" s="187">
        <v>25</v>
      </c>
      <c r="AO181" s="187">
        <v>27.92</v>
      </c>
      <c r="AP181" s="187">
        <v>27.92</v>
      </c>
      <c r="AQ181" s="187">
        <v>27.92</v>
      </c>
      <c r="AR181" s="187">
        <v>27.92</v>
      </c>
      <c r="AS181" s="187">
        <v>27.92</v>
      </c>
    </row>
    <row r="182" spans="26:45">
      <c r="Z182" s="31" t="s">
        <v>36</v>
      </c>
      <c r="AA182" s="33" t="e">
        <f>HLOOKUP(YEAR(Kalkulationsblatt!$Q$22),$AD$178:$BD$199,5,FALSE)</f>
        <v>#N/A</v>
      </c>
      <c r="AB182" s="31"/>
      <c r="AC182" s="31" t="s">
        <v>36</v>
      </c>
      <c r="AD182" s="187">
        <v>26.88</v>
      </c>
      <c r="AE182" s="187">
        <v>27.45</v>
      </c>
      <c r="AF182" s="187">
        <v>27.45</v>
      </c>
      <c r="AG182" s="187">
        <v>30.3</v>
      </c>
      <c r="AH182" s="187">
        <v>30.3</v>
      </c>
      <c r="AI182" s="187">
        <v>30.3</v>
      </c>
      <c r="AJ182" s="187">
        <v>30.3</v>
      </c>
      <c r="AK182" s="187">
        <v>33.79</v>
      </c>
      <c r="AL182" s="187">
        <v>33.79</v>
      </c>
      <c r="AM182" s="187">
        <v>33.79</v>
      </c>
      <c r="AN182" s="187">
        <v>25</v>
      </c>
      <c r="AO182" s="187">
        <v>27.92</v>
      </c>
      <c r="AP182" s="187">
        <v>27.92</v>
      </c>
      <c r="AQ182" s="187">
        <v>27.92</v>
      </c>
      <c r="AR182" s="187">
        <v>27.92</v>
      </c>
      <c r="AS182" s="187">
        <v>27.92</v>
      </c>
    </row>
    <row r="183" spans="26:45">
      <c r="Z183" s="31" t="s">
        <v>38</v>
      </c>
      <c r="AA183" s="33" t="e">
        <f>HLOOKUP(YEAR(Kalkulationsblatt!$Q$22),$AD$178:$BD$199,6,FALSE)</f>
        <v>#N/A</v>
      </c>
      <c r="AB183" s="31"/>
      <c r="AC183" s="31" t="s">
        <v>38</v>
      </c>
      <c r="AD183" s="187">
        <v>30.29</v>
      </c>
      <c r="AE183" s="187">
        <v>31.07</v>
      </c>
      <c r="AF183" s="187">
        <v>31.07</v>
      </c>
      <c r="AG183" s="187">
        <v>34.53</v>
      </c>
      <c r="AH183" s="187">
        <v>34.53</v>
      </c>
      <c r="AI183" s="187">
        <v>34.53</v>
      </c>
      <c r="AJ183" s="187">
        <v>34.53</v>
      </c>
      <c r="AK183" s="187">
        <v>37.5</v>
      </c>
      <c r="AL183" s="187">
        <v>37.5</v>
      </c>
      <c r="AM183" s="187">
        <v>37.5</v>
      </c>
      <c r="AN183" s="187">
        <v>28.07</v>
      </c>
      <c r="AO183" s="187">
        <v>28.65</v>
      </c>
      <c r="AP183" s="187">
        <v>28.65</v>
      </c>
      <c r="AQ183" s="187">
        <v>28.65</v>
      </c>
      <c r="AR183" s="187">
        <v>28.65</v>
      </c>
      <c r="AS183" s="187">
        <v>28.65</v>
      </c>
    </row>
    <row r="184" spans="26:45">
      <c r="Z184" s="257" t="s">
        <v>1228</v>
      </c>
      <c r="AA184" s="33" t="e">
        <f>HLOOKUP(YEAR(Kalkulationsblatt!$Q$22),$AD$178:$BD$199,7,FALSE)</f>
        <v>#N/A</v>
      </c>
      <c r="AB184" s="31"/>
      <c r="AC184" s="257" t="s">
        <v>1228</v>
      </c>
      <c r="AD184" s="187">
        <v>36.869999999999997</v>
      </c>
      <c r="AE184" s="187">
        <v>37.64</v>
      </c>
      <c r="AF184" s="187">
        <v>37.64</v>
      </c>
      <c r="AG184" s="187">
        <v>36.090000000000003</v>
      </c>
      <c r="AH184" s="187">
        <v>36.090000000000003</v>
      </c>
      <c r="AI184" s="187">
        <v>36.090000000000003</v>
      </c>
      <c r="AJ184" s="187">
        <v>36.090000000000003</v>
      </c>
      <c r="AK184" s="187">
        <v>38.76</v>
      </c>
      <c r="AL184" s="187">
        <v>38.76</v>
      </c>
      <c r="AM184" s="187">
        <v>38.76</v>
      </c>
      <c r="AN184" s="187">
        <v>29.09</v>
      </c>
      <c r="AO184" s="187">
        <v>32.96</v>
      </c>
      <c r="AP184" s="187">
        <v>32.96</v>
      </c>
      <c r="AQ184" s="187">
        <v>32.96</v>
      </c>
      <c r="AR184" s="187">
        <v>32.96</v>
      </c>
      <c r="AS184" s="187">
        <v>32.96</v>
      </c>
    </row>
    <row r="185" spans="26:45">
      <c r="Z185" s="257" t="s">
        <v>1227</v>
      </c>
      <c r="AA185" s="33" t="e">
        <f>HLOOKUP(YEAR(Kalkulationsblatt!$Q$22),$AD$178:$BD$199,8,FALSE)</f>
        <v>#N/A</v>
      </c>
      <c r="AB185" s="31"/>
      <c r="AC185" s="257" t="s">
        <v>1227</v>
      </c>
      <c r="AD185" s="187">
        <v>36.869999999999997</v>
      </c>
      <c r="AE185" s="187">
        <v>37.64</v>
      </c>
      <c r="AF185" s="187">
        <v>37.64</v>
      </c>
      <c r="AG185" s="187">
        <v>36.090000000000003</v>
      </c>
      <c r="AH185" s="187">
        <v>36.090000000000003</v>
      </c>
      <c r="AI185" s="187">
        <v>36.090000000000003</v>
      </c>
      <c r="AJ185" s="187">
        <v>36.090000000000003</v>
      </c>
      <c r="AK185" s="187">
        <v>38.76</v>
      </c>
      <c r="AL185" s="187">
        <v>38.76</v>
      </c>
      <c r="AM185" s="187">
        <v>38.76</v>
      </c>
      <c r="AN185" s="187">
        <v>29.09</v>
      </c>
      <c r="AO185" s="187">
        <v>32.96</v>
      </c>
      <c r="AP185" s="187">
        <v>32.96</v>
      </c>
      <c r="AQ185" s="187">
        <v>32.96</v>
      </c>
      <c r="AR185" s="187">
        <v>32.96</v>
      </c>
      <c r="AS185" s="187">
        <v>32.96</v>
      </c>
    </row>
    <row r="186" spans="26:45">
      <c r="Z186" s="257" t="s">
        <v>1226</v>
      </c>
      <c r="AA186" s="33" t="e">
        <f>HLOOKUP(YEAR(Kalkulationsblatt!$Q$22),$AD$178:$BD$199,9,FALSE)</f>
        <v>#N/A</v>
      </c>
      <c r="AB186" s="31"/>
      <c r="AC186" s="257" t="s">
        <v>1226</v>
      </c>
      <c r="AD186" s="187">
        <v>36.869999999999997</v>
      </c>
      <c r="AE186" s="187">
        <v>37.64</v>
      </c>
      <c r="AF186" s="187">
        <v>37.64</v>
      </c>
      <c r="AG186" s="187">
        <v>36.090000000000003</v>
      </c>
      <c r="AH186" s="187">
        <v>36.090000000000003</v>
      </c>
      <c r="AI186" s="187">
        <v>36.090000000000003</v>
      </c>
      <c r="AJ186" s="187">
        <v>36.090000000000003</v>
      </c>
      <c r="AK186" s="187">
        <v>38.76</v>
      </c>
      <c r="AL186" s="187">
        <v>38.76</v>
      </c>
      <c r="AM186" s="187">
        <v>38.76</v>
      </c>
      <c r="AN186" s="187">
        <v>29.09</v>
      </c>
      <c r="AO186" s="187">
        <v>36.909999999999997</v>
      </c>
      <c r="AP186" s="187">
        <v>36.909999999999997</v>
      </c>
      <c r="AQ186" s="187">
        <v>36.909999999999997</v>
      </c>
      <c r="AR186" s="187">
        <v>36.909999999999997</v>
      </c>
      <c r="AS186" s="187">
        <v>36.909999999999997</v>
      </c>
    </row>
    <row r="187" spans="26:45">
      <c r="Z187" s="31" t="s">
        <v>40</v>
      </c>
      <c r="AA187" s="33" t="e">
        <f>HLOOKUP(YEAR(Kalkulationsblatt!$Q$22),$AD$178:$BD$199,10,FALSE)</f>
        <v>#N/A</v>
      </c>
      <c r="AB187" s="31"/>
      <c r="AC187" s="31" t="s">
        <v>40</v>
      </c>
      <c r="AD187" s="187">
        <v>40.78</v>
      </c>
      <c r="AE187" s="187">
        <v>41.6</v>
      </c>
      <c r="AF187" s="187">
        <v>41.6</v>
      </c>
      <c r="AG187" s="187">
        <v>46.71</v>
      </c>
      <c r="AH187" s="187">
        <v>46.71</v>
      </c>
      <c r="AI187" s="187">
        <v>46.71</v>
      </c>
      <c r="AJ187" s="187">
        <v>46.71</v>
      </c>
      <c r="AK187" s="187">
        <v>50.6</v>
      </c>
      <c r="AL187" s="187">
        <v>50.6</v>
      </c>
      <c r="AM187" s="187">
        <v>50.6</v>
      </c>
      <c r="AN187" s="187">
        <v>38.89</v>
      </c>
      <c r="AO187" s="187">
        <v>43.93</v>
      </c>
      <c r="AP187" s="187">
        <v>43.93</v>
      </c>
      <c r="AQ187" s="187">
        <v>43.93</v>
      </c>
      <c r="AR187" s="187">
        <v>43.93</v>
      </c>
      <c r="AS187" s="187">
        <v>43.93</v>
      </c>
    </row>
    <row r="188" spans="26:45" ht="15.6" customHeight="1">
      <c r="Z188" s="31" t="s">
        <v>41</v>
      </c>
      <c r="AA188" s="33" t="e">
        <f>HLOOKUP(YEAR(Kalkulationsblatt!$Q$22),$AD$178:$BD$199,11,FALSE)</f>
        <v>#N/A</v>
      </c>
      <c r="AB188" s="31"/>
      <c r="AC188" s="31" t="s">
        <v>41</v>
      </c>
      <c r="AD188" s="187">
        <v>44.7</v>
      </c>
      <c r="AE188" s="187">
        <v>45.48</v>
      </c>
      <c r="AF188" s="187">
        <v>45.48</v>
      </c>
      <c r="AG188" s="187">
        <v>50.83</v>
      </c>
      <c r="AH188" s="187">
        <v>50.83</v>
      </c>
      <c r="AI188" s="187">
        <v>50.83</v>
      </c>
      <c r="AJ188" s="187">
        <v>50.83</v>
      </c>
      <c r="AK188" s="187">
        <v>55.02</v>
      </c>
      <c r="AL188" s="187">
        <v>55.02</v>
      </c>
      <c r="AM188" s="187">
        <v>55.02</v>
      </c>
      <c r="AN188" s="187">
        <v>42.54</v>
      </c>
      <c r="AO188" s="187">
        <v>48.61</v>
      </c>
      <c r="AP188" s="187">
        <v>48.61</v>
      </c>
      <c r="AQ188" s="187">
        <v>48.61</v>
      </c>
      <c r="AR188" s="187">
        <v>48.61</v>
      </c>
      <c r="AS188" s="187">
        <v>48.61</v>
      </c>
    </row>
    <row r="189" spans="26:45">
      <c r="Z189" s="31" t="s">
        <v>42</v>
      </c>
      <c r="AA189" s="33" t="e">
        <f>HLOOKUP(YEAR(Kalkulationsblatt!$Q$22),$AD$178:$BD$199,12,FALSE)</f>
        <v>#N/A</v>
      </c>
      <c r="AB189" s="31"/>
      <c r="AC189" s="31" t="s">
        <v>42</v>
      </c>
      <c r="AD189" s="187">
        <v>49.44</v>
      </c>
      <c r="AE189" s="187">
        <v>50.36</v>
      </c>
      <c r="AF189" s="187">
        <v>50.36</v>
      </c>
      <c r="AG189" s="187">
        <v>56.23</v>
      </c>
      <c r="AH189" s="187">
        <v>56.23</v>
      </c>
      <c r="AI189" s="187">
        <v>56.23</v>
      </c>
      <c r="AJ189" s="187">
        <v>56.23</v>
      </c>
      <c r="AK189" s="187">
        <v>60.76</v>
      </c>
      <c r="AL189" s="187">
        <v>60.76</v>
      </c>
      <c r="AM189" s="187">
        <v>60.76</v>
      </c>
      <c r="AN189" s="187">
        <v>47.29</v>
      </c>
      <c r="AO189" s="187">
        <v>54.23</v>
      </c>
      <c r="AP189" s="187">
        <v>54.23</v>
      </c>
      <c r="AQ189" s="187">
        <v>54.23</v>
      </c>
      <c r="AR189" s="187">
        <v>54.23</v>
      </c>
      <c r="AS189" s="187">
        <v>54.23</v>
      </c>
    </row>
    <row r="190" spans="26:45">
      <c r="Z190" s="31" t="s">
        <v>43</v>
      </c>
      <c r="AA190" s="33" t="e">
        <f>HLOOKUP(YEAR(Kalkulationsblatt!$Q$22),$AD$178:$BD$199,13,FALSE)</f>
        <v>#N/A</v>
      </c>
      <c r="AB190" s="31"/>
      <c r="AC190" s="31" t="s">
        <v>43</v>
      </c>
      <c r="AD190" s="187">
        <v>45.03</v>
      </c>
      <c r="AE190" s="187">
        <v>45.48</v>
      </c>
      <c r="AF190" s="187">
        <v>45.48</v>
      </c>
      <c r="AG190" s="187">
        <v>50.65</v>
      </c>
      <c r="AH190" s="187">
        <v>50.65</v>
      </c>
      <c r="AI190" s="187">
        <v>50.65</v>
      </c>
      <c r="AJ190" s="187">
        <v>50.65</v>
      </c>
      <c r="AK190" s="187">
        <v>55.14</v>
      </c>
      <c r="AL190" s="187">
        <v>55.14</v>
      </c>
      <c r="AM190" s="187">
        <v>55.14</v>
      </c>
      <c r="AN190" s="187">
        <v>42.61</v>
      </c>
      <c r="AO190" s="187">
        <v>48.31</v>
      </c>
      <c r="AP190" s="187">
        <v>48.31</v>
      </c>
      <c r="AQ190" s="187">
        <v>48.31</v>
      </c>
      <c r="AR190" s="187">
        <v>48.31</v>
      </c>
      <c r="AS190" s="187">
        <v>48.31</v>
      </c>
    </row>
    <row r="191" spans="26:45">
      <c r="Z191" s="31" t="s">
        <v>44</v>
      </c>
      <c r="AA191" s="33" t="e">
        <f>HLOOKUP(YEAR(Kalkulationsblatt!$Q$22),$AD$178:$BD$199,14,FALSE)</f>
        <v>#N/A</v>
      </c>
      <c r="AB191" s="31"/>
      <c r="AC191" s="31" t="s">
        <v>44</v>
      </c>
      <c r="AD191" s="187">
        <v>52.19</v>
      </c>
      <c r="AE191" s="187">
        <v>53.06</v>
      </c>
      <c r="AF191" s="187">
        <v>53.06</v>
      </c>
      <c r="AG191" s="187">
        <v>59.34</v>
      </c>
      <c r="AH191" s="187">
        <v>59.34</v>
      </c>
      <c r="AI191" s="187">
        <v>59.34</v>
      </c>
      <c r="AJ191" s="187">
        <v>59.34</v>
      </c>
      <c r="AK191" s="187">
        <v>63.44</v>
      </c>
      <c r="AL191" s="187">
        <v>63.44</v>
      </c>
      <c r="AM191" s="187">
        <v>63.44</v>
      </c>
      <c r="AN191" s="187">
        <v>49.48</v>
      </c>
      <c r="AO191" s="187">
        <v>56.35</v>
      </c>
      <c r="AP191" s="187">
        <v>56.35</v>
      </c>
      <c r="AQ191" s="187">
        <v>56.35</v>
      </c>
      <c r="AR191" s="187">
        <v>56.35</v>
      </c>
      <c r="AS191" s="187">
        <v>56.35</v>
      </c>
    </row>
    <row r="192" spans="26:45">
      <c r="Z192" s="31" t="s">
        <v>45</v>
      </c>
      <c r="AA192" s="33" t="e">
        <f>HLOOKUP(YEAR(Kalkulationsblatt!$Q$22),$AD$178:$BD$199,15,FALSE)</f>
        <v>#N/A</v>
      </c>
      <c r="AB192" s="31"/>
      <c r="AC192" s="31" t="s">
        <v>45</v>
      </c>
      <c r="AD192" s="187">
        <v>59.35</v>
      </c>
      <c r="AE192" s="187">
        <v>60.73</v>
      </c>
      <c r="AF192" s="187">
        <v>60.73</v>
      </c>
      <c r="AG192" s="187">
        <v>67.77</v>
      </c>
      <c r="AH192" s="187">
        <v>67.77</v>
      </c>
      <c r="AI192" s="187">
        <v>67.77</v>
      </c>
      <c r="AJ192" s="187">
        <v>67.77</v>
      </c>
      <c r="AK192" s="187">
        <v>72.63</v>
      </c>
      <c r="AL192" s="187">
        <v>72.63</v>
      </c>
      <c r="AM192" s="187">
        <v>72.63</v>
      </c>
      <c r="AN192" s="187">
        <v>57.09</v>
      </c>
      <c r="AO192" s="187">
        <v>64.98</v>
      </c>
      <c r="AP192" s="187">
        <v>64.98</v>
      </c>
      <c r="AQ192" s="187">
        <v>64.98</v>
      </c>
      <c r="AR192" s="187">
        <v>64.98</v>
      </c>
      <c r="AS192" s="187">
        <v>64.98</v>
      </c>
    </row>
    <row r="193" spans="26:45">
      <c r="Z193" s="31" t="s">
        <v>46</v>
      </c>
      <c r="AA193" s="33" t="e">
        <f>HLOOKUP(YEAR(Kalkulationsblatt!$Q$22),$AD$178:$BD$199,16,FALSE)</f>
        <v>#N/A</v>
      </c>
      <c r="AB193" s="31"/>
      <c r="AC193" s="31" t="s">
        <v>46</v>
      </c>
      <c r="AD193" s="187">
        <v>11.3</v>
      </c>
      <c r="AE193" s="187">
        <v>11.63</v>
      </c>
      <c r="AF193" s="187">
        <v>11.9</v>
      </c>
      <c r="AG193" s="187">
        <v>12.17</v>
      </c>
      <c r="AH193" s="187">
        <v>12.42</v>
      </c>
      <c r="AI193" s="187">
        <v>12.71</v>
      </c>
      <c r="AJ193" s="187">
        <v>12.71</v>
      </c>
      <c r="AK193" s="187">
        <v>12.71</v>
      </c>
      <c r="AL193" s="187">
        <v>13.68</v>
      </c>
      <c r="AM193" s="187">
        <v>13.68</v>
      </c>
      <c r="AN193" s="187">
        <v>13.68</v>
      </c>
      <c r="AO193" s="187">
        <v>15.24</v>
      </c>
      <c r="AP193" s="187">
        <v>17.75</v>
      </c>
      <c r="AQ193" s="187">
        <v>17.75</v>
      </c>
      <c r="AR193" s="187">
        <v>17.75</v>
      </c>
      <c r="AS193" s="187">
        <v>17.75</v>
      </c>
    </row>
    <row r="194" spans="26:45">
      <c r="Z194" s="31" t="s">
        <v>48</v>
      </c>
      <c r="AA194" s="33" t="e">
        <f>HLOOKUP(YEAR(Kalkulationsblatt!$Q$22),$AD$178:$BD$199,17,FALSE)</f>
        <v>#N/A</v>
      </c>
      <c r="AB194" s="31"/>
      <c r="AC194" s="31" t="s">
        <v>48</v>
      </c>
      <c r="AD194" s="187">
        <v>52.19</v>
      </c>
      <c r="AE194" s="187">
        <v>53.06</v>
      </c>
      <c r="AF194" s="187">
        <v>53.06</v>
      </c>
      <c r="AG194" s="187">
        <v>59.34</v>
      </c>
      <c r="AH194" s="187">
        <v>59.34</v>
      </c>
      <c r="AI194" s="187">
        <v>59.34</v>
      </c>
      <c r="AJ194" s="187">
        <v>59.34</v>
      </c>
      <c r="AK194" s="187">
        <v>63.44</v>
      </c>
      <c r="AL194" s="187">
        <v>63.44</v>
      </c>
      <c r="AM194" s="187">
        <v>63.44</v>
      </c>
      <c r="AN194" s="187">
        <v>49.48</v>
      </c>
      <c r="AO194" s="187">
        <v>56.35</v>
      </c>
      <c r="AP194" s="187">
        <v>56.35</v>
      </c>
      <c r="AQ194" s="187">
        <v>56.35</v>
      </c>
      <c r="AR194" s="187">
        <v>56.35</v>
      </c>
      <c r="AS194" s="187">
        <v>56.35</v>
      </c>
    </row>
    <row r="195" spans="26:45">
      <c r="Z195" s="31" t="s">
        <v>49</v>
      </c>
      <c r="AA195" s="33" t="e">
        <f>HLOOKUP(YEAR(Kalkulationsblatt!$Q$22),$AD$178:$BD$199,18,FALSE)</f>
        <v>#N/A</v>
      </c>
      <c r="AB195" s="31"/>
      <c r="AC195" s="31" t="s">
        <v>49</v>
      </c>
      <c r="AD195" s="187">
        <v>59.35</v>
      </c>
      <c r="AE195" s="187">
        <v>60.73</v>
      </c>
      <c r="AF195" s="187">
        <v>60.73</v>
      </c>
      <c r="AG195" s="187">
        <v>67.77</v>
      </c>
      <c r="AH195" s="187">
        <v>67.77</v>
      </c>
      <c r="AI195" s="187">
        <v>67.77</v>
      </c>
      <c r="AJ195" s="187">
        <v>67.77</v>
      </c>
      <c r="AK195" s="187">
        <v>72.63</v>
      </c>
      <c r="AL195" s="187">
        <v>72.63</v>
      </c>
      <c r="AM195" s="187">
        <v>72.63</v>
      </c>
      <c r="AN195" s="187">
        <v>57.09</v>
      </c>
      <c r="AO195" s="187">
        <v>64.98</v>
      </c>
      <c r="AP195" s="187">
        <v>64.98</v>
      </c>
      <c r="AQ195" s="187">
        <v>64.98</v>
      </c>
      <c r="AR195" s="187">
        <v>64.98</v>
      </c>
      <c r="AS195" s="187">
        <v>64.98</v>
      </c>
    </row>
    <row r="196" spans="26:45">
      <c r="Z196" s="31" t="s">
        <v>106</v>
      </c>
      <c r="AA196" s="33" t="e">
        <f>HLOOKUP(YEAR(Kalkulationsblatt!$Q$22),$AD$178:$BD$199,19,FALSE)</f>
        <v>#N/A</v>
      </c>
      <c r="AB196" s="31"/>
      <c r="AC196" s="31" t="s">
        <v>106</v>
      </c>
      <c r="AD196" s="187">
        <v>13.18</v>
      </c>
      <c r="AE196" s="187">
        <v>13.56</v>
      </c>
      <c r="AF196" s="187">
        <v>13.84</v>
      </c>
      <c r="AG196" s="187">
        <v>14.16</v>
      </c>
      <c r="AH196" s="187">
        <v>14.44</v>
      </c>
      <c r="AI196" s="187">
        <v>14.78</v>
      </c>
      <c r="AJ196" s="187">
        <v>14.78</v>
      </c>
      <c r="AK196" s="187">
        <v>14.78</v>
      </c>
      <c r="AL196" s="187">
        <v>15.9</v>
      </c>
      <c r="AM196" s="187">
        <v>15.9</v>
      </c>
      <c r="AN196" s="187">
        <v>15.9</v>
      </c>
      <c r="AO196" s="187">
        <v>16.34</v>
      </c>
      <c r="AP196" s="187">
        <v>18.88</v>
      </c>
      <c r="AQ196" s="187">
        <v>18.88</v>
      </c>
      <c r="AR196" s="187">
        <v>18.88</v>
      </c>
      <c r="AS196" s="187">
        <v>18.88</v>
      </c>
    </row>
    <row r="197" spans="26:45">
      <c r="Z197" s="31" t="s">
        <v>105</v>
      </c>
      <c r="AA197" s="33" t="e">
        <f>HLOOKUP(YEAR(Kalkulationsblatt!$Q$22),$AD$178:$BD$199,20,FALSE)</f>
        <v>#N/A</v>
      </c>
      <c r="AB197" s="31"/>
      <c r="AC197" s="31" t="s">
        <v>105</v>
      </c>
      <c r="AD197" s="187">
        <v>17.87</v>
      </c>
      <c r="AE197" s="187">
        <v>18.399999999999999</v>
      </c>
      <c r="AF197" s="187">
        <v>18.8</v>
      </c>
      <c r="AG197" s="187">
        <v>19.23</v>
      </c>
      <c r="AH197" s="187">
        <v>19.61</v>
      </c>
      <c r="AI197" s="187">
        <v>20.07</v>
      </c>
      <c r="AJ197" s="187">
        <v>20.07</v>
      </c>
      <c r="AK197" s="187">
        <v>20.07</v>
      </c>
      <c r="AL197" s="187">
        <v>21.6</v>
      </c>
      <c r="AM197" s="187">
        <v>21.6</v>
      </c>
      <c r="AN197" s="187">
        <v>21.6</v>
      </c>
      <c r="AO197" s="187">
        <v>22.21</v>
      </c>
      <c r="AP197" s="187">
        <v>25.65</v>
      </c>
      <c r="AQ197" s="187">
        <v>25.65</v>
      </c>
      <c r="AR197" s="187">
        <v>25.65</v>
      </c>
      <c r="AS197" s="187">
        <v>25.65</v>
      </c>
    </row>
    <row r="198" spans="26:45" ht="15">
      <c r="Z198" s="32"/>
      <c r="AA198" s="32"/>
      <c r="AB198" s="32"/>
      <c r="AC198" s="32"/>
      <c r="AD198" s="15"/>
      <c r="AE198" s="15"/>
      <c r="AF198" s="15"/>
      <c r="AG198"/>
      <c r="AH198"/>
      <c r="AI198"/>
      <c r="AJ198"/>
    </row>
    <row r="199" spans="26:45" ht="15">
      <c r="Z199" s="32"/>
      <c r="AA199" s="32"/>
      <c r="AB199" s="32"/>
      <c r="AC199" s="32"/>
      <c r="AD199" s="15"/>
      <c r="AE199" s="15"/>
      <c r="AF199" s="15"/>
      <c r="AG199"/>
      <c r="AH199"/>
      <c r="AI199"/>
      <c r="AJ199"/>
    </row>
    <row r="200" spans="26:45" ht="15">
      <c r="Z200" s="32"/>
      <c r="AA200" s="32"/>
      <c r="AB200" s="32"/>
      <c r="AC200" s="32"/>
      <c r="AD200" s="15"/>
      <c r="AE200" s="15"/>
      <c r="AF200" s="15"/>
      <c r="AG200"/>
      <c r="AH200"/>
      <c r="AI200"/>
      <c r="AJ200"/>
    </row>
    <row r="201" spans="26:45" ht="15">
      <c r="Z201" s="32"/>
      <c r="AA201" s="31" t="s">
        <v>111</v>
      </c>
      <c r="AB201" s="31"/>
      <c r="AC201" s="31"/>
      <c r="AD201" s="15" t="s">
        <v>112</v>
      </c>
      <c r="AE201" s="15"/>
      <c r="AF201" s="15"/>
      <c r="AG201" s="15"/>
      <c r="AH201"/>
      <c r="AI201"/>
      <c r="AJ201"/>
    </row>
    <row r="202" spans="26:45">
      <c r="Z202" s="32"/>
      <c r="AA202" s="34">
        <f>YEAR(Kalkulationsblatt!Q22)</f>
        <v>1900</v>
      </c>
      <c r="AB202" s="32"/>
      <c r="AC202" s="31" t="s">
        <v>108</v>
      </c>
      <c r="AD202" s="15" t="s">
        <v>108</v>
      </c>
      <c r="AE202" s="15">
        <v>2013</v>
      </c>
      <c r="AF202" s="15">
        <v>2014</v>
      </c>
      <c r="AG202" s="15">
        <v>2015</v>
      </c>
      <c r="AH202" s="15">
        <v>2016</v>
      </c>
      <c r="AI202" s="15">
        <v>2017</v>
      </c>
      <c r="AJ202" s="15">
        <v>2018</v>
      </c>
      <c r="AK202" s="15">
        <v>2019</v>
      </c>
      <c r="AL202" s="15">
        <v>2020</v>
      </c>
      <c r="AM202" s="15">
        <v>2021</v>
      </c>
      <c r="AN202" s="187">
        <v>2022</v>
      </c>
      <c r="AO202" s="187">
        <v>2023</v>
      </c>
      <c r="AP202" s="187">
        <v>2024</v>
      </c>
      <c r="AQ202" s="36">
        <v>2025</v>
      </c>
      <c r="AR202" s="36">
        <v>2026</v>
      </c>
    </row>
    <row r="203" spans="26:45">
      <c r="Z203" s="31" t="s">
        <v>31</v>
      </c>
      <c r="AA203" s="33" t="e">
        <f>HLOOKUP(YEAR(Kalkulationsblatt!$Q$22),$AE$202:$BD$222,2,TRUE)</f>
        <v>#N/A</v>
      </c>
      <c r="AB203" s="31"/>
      <c r="AC203" s="31" t="s">
        <v>31</v>
      </c>
      <c r="AD203" s="15" t="s">
        <v>31</v>
      </c>
      <c r="AE203" s="15">
        <v>1</v>
      </c>
      <c r="AF203" s="15">
        <v>1</v>
      </c>
      <c r="AG203" s="15">
        <v>1</v>
      </c>
      <c r="AH203" s="15">
        <v>1</v>
      </c>
      <c r="AI203" s="15">
        <v>1</v>
      </c>
      <c r="AJ203" s="15">
        <v>1</v>
      </c>
      <c r="AK203" s="15">
        <v>1</v>
      </c>
      <c r="AL203" s="187">
        <v>1</v>
      </c>
      <c r="AM203" s="187">
        <v>1</v>
      </c>
      <c r="AN203" s="187">
        <v>1</v>
      </c>
      <c r="AO203" s="187">
        <v>1</v>
      </c>
      <c r="AP203" s="187">
        <v>1</v>
      </c>
      <c r="AQ203" s="187">
        <v>1</v>
      </c>
      <c r="AR203" s="187">
        <v>1</v>
      </c>
    </row>
    <row r="204" spans="26:45">
      <c r="Z204" s="31" t="s">
        <v>32</v>
      </c>
      <c r="AA204" s="33" t="e">
        <f>HLOOKUP(YEAR(Kalkulationsblatt!$Q$22),$AE$202:$BD$222,3,TRUE)</f>
        <v>#N/A</v>
      </c>
      <c r="AB204" s="31"/>
      <c r="AC204" s="31" t="s">
        <v>32</v>
      </c>
      <c r="AD204" s="15" t="s">
        <v>32</v>
      </c>
      <c r="AE204" s="15">
        <v>2</v>
      </c>
      <c r="AF204" s="15">
        <v>2</v>
      </c>
      <c r="AG204" s="15">
        <v>2</v>
      </c>
      <c r="AH204" s="15">
        <v>2</v>
      </c>
      <c r="AI204" s="15">
        <v>2</v>
      </c>
      <c r="AJ204" s="15">
        <v>2</v>
      </c>
      <c r="AK204" s="15">
        <v>2</v>
      </c>
      <c r="AL204" s="187">
        <v>2</v>
      </c>
      <c r="AM204" s="187">
        <v>2</v>
      </c>
      <c r="AN204" s="187">
        <v>2</v>
      </c>
      <c r="AO204" s="187">
        <v>2</v>
      </c>
      <c r="AP204" s="187">
        <v>2</v>
      </c>
      <c r="AQ204" s="187">
        <v>2</v>
      </c>
      <c r="AR204" s="187">
        <v>2</v>
      </c>
    </row>
    <row r="205" spans="26:45">
      <c r="Z205" s="31" t="s">
        <v>34</v>
      </c>
      <c r="AA205" s="33" t="e">
        <f>HLOOKUP(YEAR(Kalkulationsblatt!$Q$22),$AE$202:$BD$222,4,TRUE)</f>
        <v>#N/A</v>
      </c>
      <c r="AB205" s="31"/>
      <c r="AC205" s="31" t="s">
        <v>34</v>
      </c>
      <c r="AD205" s="15" t="s">
        <v>34</v>
      </c>
      <c r="AE205" s="15">
        <v>3</v>
      </c>
      <c r="AF205" s="15">
        <v>3</v>
      </c>
      <c r="AG205" s="15">
        <v>3</v>
      </c>
      <c r="AH205" s="15">
        <v>3</v>
      </c>
      <c r="AI205" s="15">
        <v>3</v>
      </c>
      <c r="AJ205" s="15">
        <v>3</v>
      </c>
      <c r="AK205" s="15">
        <v>3</v>
      </c>
      <c r="AL205" s="187">
        <v>3</v>
      </c>
      <c r="AM205" s="187">
        <v>3</v>
      </c>
      <c r="AN205" s="187">
        <v>3</v>
      </c>
      <c r="AO205" s="187">
        <v>3</v>
      </c>
      <c r="AP205" s="187">
        <v>3</v>
      </c>
      <c r="AQ205" s="187">
        <v>3</v>
      </c>
      <c r="AR205" s="187">
        <v>3</v>
      </c>
    </row>
    <row r="206" spans="26:45">
      <c r="Z206" s="31" t="s">
        <v>36</v>
      </c>
      <c r="AA206" s="33" t="e">
        <f>HLOOKUP(YEAR(Kalkulationsblatt!$Q$22),$AE$202:$BD$222,5,TRUE)</f>
        <v>#N/A</v>
      </c>
      <c r="AB206" s="31"/>
      <c r="AC206" s="31" t="s">
        <v>36</v>
      </c>
      <c r="AD206" s="15" t="s">
        <v>36</v>
      </c>
      <c r="AE206" s="15">
        <v>4</v>
      </c>
      <c r="AF206" s="15">
        <v>4</v>
      </c>
      <c r="AG206" s="15">
        <v>4</v>
      </c>
      <c r="AH206" s="15">
        <v>4</v>
      </c>
      <c r="AI206" s="15">
        <v>4</v>
      </c>
      <c r="AJ206" s="15">
        <v>4</v>
      </c>
      <c r="AK206" s="15">
        <v>4</v>
      </c>
      <c r="AL206" s="187">
        <v>4</v>
      </c>
      <c r="AM206" s="187">
        <v>4</v>
      </c>
      <c r="AN206" s="187">
        <v>4</v>
      </c>
      <c r="AO206" s="187">
        <v>4</v>
      </c>
      <c r="AP206" s="187">
        <v>4</v>
      </c>
      <c r="AQ206" s="187">
        <v>4</v>
      </c>
      <c r="AR206" s="187">
        <v>4</v>
      </c>
    </row>
    <row r="207" spans="26:45">
      <c r="Z207" s="31" t="s">
        <v>38</v>
      </c>
      <c r="AA207" s="33" t="e">
        <f>HLOOKUP(YEAR(Kalkulationsblatt!$Q$22),$AE$202:$BD$222,6,TRUE)</f>
        <v>#N/A</v>
      </c>
      <c r="AB207" s="31"/>
      <c r="AC207" s="31" t="s">
        <v>38</v>
      </c>
      <c r="AD207" s="15" t="s">
        <v>38</v>
      </c>
      <c r="AE207" s="15">
        <v>5</v>
      </c>
      <c r="AF207" s="15">
        <v>5</v>
      </c>
      <c r="AG207" s="15">
        <v>5</v>
      </c>
      <c r="AH207" s="15">
        <v>5</v>
      </c>
      <c r="AI207" s="15">
        <v>5</v>
      </c>
      <c r="AJ207" s="15">
        <v>5</v>
      </c>
      <c r="AK207" s="15">
        <v>5</v>
      </c>
      <c r="AL207" s="187">
        <v>5</v>
      </c>
      <c r="AM207" s="187">
        <v>5</v>
      </c>
      <c r="AN207" s="187">
        <v>5</v>
      </c>
      <c r="AO207" s="187">
        <v>5</v>
      </c>
      <c r="AP207" s="187">
        <v>5</v>
      </c>
      <c r="AQ207" s="187">
        <v>5</v>
      </c>
      <c r="AR207" s="187">
        <v>5</v>
      </c>
    </row>
    <row r="208" spans="26:45">
      <c r="Z208" s="31" t="s">
        <v>39</v>
      </c>
      <c r="AA208" s="33" t="e">
        <f>HLOOKUP(YEAR(Kalkulationsblatt!$Q$22),$AE$202:$BD$222,7,TRUE)</f>
        <v>#N/A</v>
      </c>
      <c r="AB208" s="31"/>
      <c r="AC208" s="31" t="s">
        <v>39</v>
      </c>
      <c r="AD208" s="15" t="s">
        <v>39</v>
      </c>
      <c r="AE208" s="15">
        <v>6</v>
      </c>
      <c r="AF208" s="15">
        <v>6</v>
      </c>
      <c r="AG208" s="15">
        <v>6</v>
      </c>
      <c r="AH208" s="15">
        <v>6</v>
      </c>
      <c r="AI208" s="15">
        <v>6</v>
      </c>
      <c r="AJ208" s="15">
        <v>6</v>
      </c>
      <c r="AK208" s="15">
        <v>6</v>
      </c>
      <c r="AL208" s="187">
        <v>6</v>
      </c>
      <c r="AM208" s="187">
        <v>6</v>
      </c>
      <c r="AN208" s="187">
        <v>6</v>
      </c>
      <c r="AO208" s="187">
        <v>6</v>
      </c>
      <c r="AP208" s="187">
        <v>6</v>
      </c>
      <c r="AQ208" s="187">
        <v>6</v>
      </c>
      <c r="AR208" s="187">
        <v>6</v>
      </c>
    </row>
    <row r="209" spans="26:44">
      <c r="Z209" s="31" t="s">
        <v>40</v>
      </c>
      <c r="AA209" s="33" t="e">
        <f>HLOOKUP(YEAR(Kalkulationsblatt!$Q$22),$AE$202:$BD$222,8,TRUE)</f>
        <v>#N/A</v>
      </c>
      <c r="AB209" s="31"/>
      <c r="AC209" s="31" t="s">
        <v>40</v>
      </c>
      <c r="AD209" s="15" t="s">
        <v>40</v>
      </c>
      <c r="AE209" s="15">
        <v>7</v>
      </c>
      <c r="AF209" s="15">
        <v>7</v>
      </c>
      <c r="AG209" s="15">
        <v>7</v>
      </c>
      <c r="AH209" s="15">
        <v>7</v>
      </c>
      <c r="AI209" s="15">
        <v>7</v>
      </c>
      <c r="AJ209" s="15">
        <v>7</v>
      </c>
      <c r="AK209" s="15">
        <v>7</v>
      </c>
      <c r="AL209" s="187">
        <v>7</v>
      </c>
      <c r="AM209" s="187">
        <v>7</v>
      </c>
      <c r="AN209" s="187">
        <v>7</v>
      </c>
      <c r="AO209" s="187">
        <v>7</v>
      </c>
      <c r="AP209" s="187">
        <v>7</v>
      </c>
      <c r="AQ209" s="187">
        <v>7</v>
      </c>
      <c r="AR209" s="187">
        <v>7</v>
      </c>
    </row>
    <row r="210" spans="26:44">
      <c r="Z210" s="31" t="s">
        <v>41</v>
      </c>
      <c r="AA210" s="33" t="e">
        <f>HLOOKUP(YEAR(Kalkulationsblatt!$Q$22),$AE$202:$BD$222,9,TRUE)</f>
        <v>#N/A</v>
      </c>
      <c r="AB210" s="31"/>
      <c r="AC210" s="31" t="s">
        <v>41</v>
      </c>
      <c r="AD210" s="15" t="s">
        <v>41</v>
      </c>
      <c r="AE210" s="15">
        <v>8</v>
      </c>
      <c r="AF210" s="15">
        <v>8</v>
      </c>
      <c r="AG210" s="15">
        <v>8</v>
      </c>
      <c r="AH210" s="15">
        <v>8</v>
      </c>
      <c r="AI210" s="15">
        <v>8</v>
      </c>
      <c r="AJ210" s="15">
        <v>8</v>
      </c>
      <c r="AK210" s="15">
        <v>8</v>
      </c>
      <c r="AL210" s="187">
        <v>8</v>
      </c>
      <c r="AM210" s="187">
        <v>8</v>
      </c>
      <c r="AN210" s="187">
        <v>8</v>
      </c>
      <c r="AO210" s="187">
        <v>8</v>
      </c>
      <c r="AP210" s="187">
        <v>8</v>
      </c>
      <c r="AQ210" s="187">
        <v>8</v>
      </c>
      <c r="AR210" s="187">
        <v>8</v>
      </c>
    </row>
    <row r="211" spans="26:44">
      <c r="Z211" s="31" t="s">
        <v>42</v>
      </c>
      <c r="AA211" s="33" t="e">
        <f>HLOOKUP(YEAR(Kalkulationsblatt!$Q$22),$AE$202:$BD$222,10,TRUE)</f>
        <v>#N/A</v>
      </c>
      <c r="AB211" s="31"/>
      <c r="AC211" s="31" t="s">
        <v>42</v>
      </c>
      <c r="AD211" s="15" t="s">
        <v>42</v>
      </c>
      <c r="AE211" s="15">
        <v>9</v>
      </c>
      <c r="AF211" s="15">
        <v>9</v>
      </c>
      <c r="AG211" s="15">
        <v>9</v>
      </c>
      <c r="AH211" s="15">
        <v>9</v>
      </c>
      <c r="AI211" s="15">
        <v>9</v>
      </c>
      <c r="AJ211" s="15">
        <v>9</v>
      </c>
      <c r="AK211" s="15">
        <v>9</v>
      </c>
      <c r="AL211" s="187">
        <v>9</v>
      </c>
      <c r="AM211" s="187">
        <v>9</v>
      </c>
      <c r="AN211" s="187">
        <v>9</v>
      </c>
      <c r="AO211" s="187">
        <v>9</v>
      </c>
      <c r="AP211" s="187">
        <v>9</v>
      </c>
      <c r="AQ211" s="187">
        <v>9</v>
      </c>
      <c r="AR211" s="187">
        <v>9</v>
      </c>
    </row>
    <row r="212" spans="26:44">
      <c r="Z212" s="31" t="s">
        <v>43</v>
      </c>
      <c r="AA212" s="33" t="e">
        <f>HLOOKUP(YEAR(Kalkulationsblatt!$Q$22),$AE$202:$BD$222,11,TRUE)</f>
        <v>#N/A</v>
      </c>
      <c r="AB212" s="31"/>
      <c r="AC212" s="31" t="s">
        <v>43</v>
      </c>
      <c r="AD212" s="15" t="s">
        <v>43</v>
      </c>
      <c r="AE212" s="15">
        <v>10</v>
      </c>
      <c r="AF212" s="15">
        <v>10</v>
      </c>
      <c r="AG212" s="15">
        <v>10</v>
      </c>
      <c r="AH212" s="15">
        <v>10</v>
      </c>
      <c r="AI212" s="15">
        <v>10</v>
      </c>
      <c r="AJ212" s="15">
        <v>10</v>
      </c>
      <c r="AK212" s="15">
        <v>10</v>
      </c>
      <c r="AL212" s="187">
        <v>10</v>
      </c>
      <c r="AM212" s="187">
        <v>10</v>
      </c>
      <c r="AN212" s="187">
        <v>10</v>
      </c>
      <c r="AO212" s="187">
        <v>10</v>
      </c>
      <c r="AP212" s="187">
        <v>10</v>
      </c>
      <c r="AQ212" s="187">
        <v>10</v>
      </c>
      <c r="AR212" s="187">
        <v>10</v>
      </c>
    </row>
    <row r="213" spans="26:44">
      <c r="Z213" s="31" t="s">
        <v>44</v>
      </c>
      <c r="AA213" s="33" t="e">
        <f>HLOOKUP(YEAR(Kalkulationsblatt!$Q$22),$AE$202:$BD$222,12,TRUE)</f>
        <v>#N/A</v>
      </c>
      <c r="AB213" s="31"/>
      <c r="AC213" s="31" t="s">
        <v>44</v>
      </c>
      <c r="AD213" s="15" t="s">
        <v>44</v>
      </c>
      <c r="AE213" s="15">
        <v>11</v>
      </c>
      <c r="AF213" s="15">
        <v>11</v>
      </c>
      <c r="AG213" s="15">
        <v>11</v>
      </c>
      <c r="AH213" s="15">
        <v>11</v>
      </c>
      <c r="AI213" s="15">
        <v>11</v>
      </c>
      <c r="AJ213" s="15">
        <v>11</v>
      </c>
      <c r="AK213" s="15">
        <v>11</v>
      </c>
      <c r="AL213" s="187">
        <v>11</v>
      </c>
      <c r="AM213" s="187">
        <v>11</v>
      </c>
      <c r="AN213" s="187">
        <v>11</v>
      </c>
      <c r="AO213" s="187">
        <v>11</v>
      </c>
      <c r="AP213" s="187">
        <v>11</v>
      </c>
      <c r="AQ213" s="187">
        <v>11</v>
      </c>
      <c r="AR213" s="187">
        <v>11</v>
      </c>
    </row>
    <row r="214" spans="26:44">
      <c r="Z214" s="31" t="s">
        <v>45</v>
      </c>
      <c r="AA214" s="33" t="e">
        <f>HLOOKUP(YEAR(Kalkulationsblatt!$Q$22),$AE$202:$BD$222,13,TRUE)</f>
        <v>#N/A</v>
      </c>
      <c r="AB214" s="31"/>
      <c r="AC214" s="31" t="s">
        <v>45</v>
      </c>
      <c r="AD214" s="15" t="s">
        <v>45</v>
      </c>
      <c r="AE214" s="15">
        <v>12</v>
      </c>
      <c r="AF214" s="15">
        <v>12</v>
      </c>
      <c r="AG214" s="15">
        <v>12</v>
      </c>
      <c r="AH214" s="15">
        <v>12</v>
      </c>
      <c r="AI214" s="15">
        <v>12</v>
      </c>
      <c r="AJ214" s="15">
        <v>12</v>
      </c>
      <c r="AK214" s="15">
        <v>12</v>
      </c>
      <c r="AL214" s="187">
        <v>12</v>
      </c>
      <c r="AM214" s="187">
        <v>12</v>
      </c>
      <c r="AN214" s="187">
        <v>12</v>
      </c>
      <c r="AO214" s="187">
        <v>12</v>
      </c>
      <c r="AP214" s="187">
        <v>12</v>
      </c>
      <c r="AQ214" s="187">
        <v>12</v>
      </c>
      <c r="AR214" s="187">
        <v>12</v>
      </c>
    </row>
    <row r="215" spans="26:44">
      <c r="Z215" s="31" t="s">
        <v>46</v>
      </c>
      <c r="AA215" s="33" t="e">
        <f>HLOOKUP(YEAR(Kalkulationsblatt!$Q$22),$AE$202:$BD$222,14,TRUE)</f>
        <v>#N/A</v>
      </c>
      <c r="AB215" s="31"/>
      <c r="AC215" s="31" t="s">
        <v>46</v>
      </c>
      <c r="AD215" s="15" t="s">
        <v>46</v>
      </c>
      <c r="AE215" s="15">
        <v>13</v>
      </c>
      <c r="AF215" s="15">
        <v>13</v>
      </c>
      <c r="AG215" s="15">
        <v>13</v>
      </c>
      <c r="AH215" s="15">
        <v>13</v>
      </c>
      <c r="AI215" s="15">
        <v>13</v>
      </c>
      <c r="AJ215" s="15">
        <v>13</v>
      </c>
      <c r="AK215" s="15">
        <v>13</v>
      </c>
      <c r="AL215" s="187">
        <v>13</v>
      </c>
      <c r="AM215" s="187">
        <v>13</v>
      </c>
      <c r="AN215" s="187">
        <v>13</v>
      </c>
      <c r="AO215" s="187">
        <v>13</v>
      </c>
      <c r="AP215" s="187">
        <v>13</v>
      </c>
      <c r="AQ215" s="187">
        <v>13</v>
      </c>
      <c r="AR215" s="187">
        <v>13</v>
      </c>
    </row>
    <row r="216" spans="26:44">
      <c r="Z216" s="31" t="s">
        <v>48</v>
      </c>
      <c r="AA216" s="33" t="e">
        <f>HLOOKUP(YEAR(Kalkulationsblatt!$Q$22),$AE$202:$BD$222,15,TRUE)</f>
        <v>#N/A</v>
      </c>
      <c r="AB216" s="31"/>
      <c r="AC216" s="31" t="s">
        <v>48</v>
      </c>
      <c r="AD216" s="15" t="s">
        <v>48</v>
      </c>
      <c r="AE216" s="15">
        <v>14</v>
      </c>
      <c r="AF216" s="15">
        <v>14</v>
      </c>
      <c r="AG216" s="15">
        <v>14</v>
      </c>
      <c r="AH216" s="15">
        <v>14</v>
      </c>
      <c r="AI216" s="15">
        <v>14</v>
      </c>
      <c r="AJ216" s="15">
        <v>14</v>
      </c>
      <c r="AK216" s="15">
        <v>14</v>
      </c>
      <c r="AL216" s="187">
        <v>14</v>
      </c>
      <c r="AM216" s="187">
        <v>14</v>
      </c>
      <c r="AN216" s="187">
        <v>14</v>
      </c>
      <c r="AO216" s="187">
        <v>14</v>
      </c>
      <c r="AP216" s="187">
        <v>14</v>
      </c>
      <c r="AQ216" s="187">
        <v>14</v>
      </c>
      <c r="AR216" s="187">
        <v>14</v>
      </c>
    </row>
    <row r="217" spans="26:44">
      <c r="Z217" s="31" t="s">
        <v>49</v>
      </c>
      <c r="AA217" s="33" t="e">
        <f>HLOOKUP(YEAR(Kalkulationsblatt!$Q$22),$AE$202:$BD$222,16,TRUE)</f>
        <v>#N/A</v>
      </c>
      <c r="AB217" s="31"/>
      <c r="AC217" s="31" t="s">
        <v>49</v>
      </c>
      <c r="AD217" s="15" t="s">
        <v>49</v>
      </c>
      <c r="AE217" s="15">
        <v>15</v>
      </c>
      <c r="AF217" s="15">
        <v>15</v>
      </c>
      <c r="AG217" s="15">
        <v>15</v>
      </c>
      <c r="AH217" s="15">
        <v>15</v>
      </c>
      <c r="AI217" s="15">
        <v>15</v>
      </c>
      <c r="AJ217" s="15">
        <v>15</v>
      </c>
      <c r="AK217" s="15">
        <v>15</v>
      </c>
      <c r="AL217" s="187">
        <v>15</v>
      </c>
      <c r="AM217" s="187">
        <v>15</v>
      </c>
      <c r="AN217" s="187">
        <v>15</v>
      </c>
      <c r="AO217" s="187">
        <v>15</v>
      </c>
      <c r="AP217" s="187">
        <v>15</v>
      </c>
      <c r="AQ217" s="187">
        <v>15</v>
      </c>
      <c r="AR217" s="187">
        <v>15</v>
      </c>
    </row>
    <row r="218" spans="26:44">
      <c r="Z218" s="31" t="s">
        <v>106</v>
      </c>
      <c r="AA218" s="33" t="e">
        <f>HLOOKUP(YEAR(Kalkulationsblatt!$Q$22),$AE$202:$BD$222,17,TRUE)</f>
        <v>#N/A</v>
      </c>
      <c r="AB218" s="31"/>
      <c r="AC218" s="31" t="s">
        <v>106</v>
      </c>
      <c r="AD218" s="15" t="s">
        <v>106</v>
      </c>
      <c r="AE218" s="15">
        <v>16</v>
      </c>
      <c r="AF218" s="15">
        <v>16</v>
      </c>
      <c r="AG218" s="15">
        <v>16</v>
      </c>
      <c r="AH218" s="15">
        <v>16</v>
      </c>
      <c r="AI218" s="15">
        <v>16</v>
      </c>
      <c r="AJ218" s="15">
        <v>16</v>
      </c>
      <c r="AK218" s="15">
        <v>16</v>
      </c>
      <c r="AL218" s="187">
        <v>16</v>
      </c>
      <c r="AM218" s="187">
        <v>16</v>
      </c>
      <c r="AN218" s="187">
        <v>16</v>
      </c>
      <c r="AO218" s="187">
        <v>16</v>
      </c>
      <c r="AP218" s="187">
        <v>16</v>
      </c>
      <c r="AQ218" s="187">
        <v>16</v>
      </c>
      <c r="AR218" s="187">
        <v>16</v>
      </c>
    </row>
    <row r="219" spans="26:44">
      <c r="Z219" s="31" t="s">
        <v>105</v>
      </c>
      <c r="AA219" s="33" t="e">
        <f>HLOOKUP(YEAR(Kalkulationsblatt!$Q$22),$AE$202:$BD$222,18,TRUE)</f>
        <v>#N/A</v>
      </c>
      <c r="AB219" s="31"/>
      <c r="AC219" s="31" t="s">
        <v>105</v>
      </c>
      <c r="AD219" s="15" t="s">
        <v>105</v>
      </c>
      <c r="AE219" s="15">
        <v>17</v>
      </c>
      <c r="AF219" s="15">
        <v>17</v>
      </c>
      <c r="AG219" s="15">
        <v>17</v>
      </c>
      <c r="AH219" s="15">
        <v>17</v>
      </c>
      <c r="AI219" s="15">
        <v>17</v>
      </c>
      <c r="AJ219" s="15">
        <v>17</v>
      </c>
      <c r="AK219" s="15">
        <v>17</v>
      </c>
      <c r="AL219" s="187">
        <v>17</v>
      </c>
      <c r="AM219" s="187">
        <v>17</v>
      </c>
      <c r="AN219" s="187">
        <v>17</v>
      </c>
      <c r="AO219" s="187">
        <v>17</v>
      </c>
      <c r="AP219" s="187">
        <v>17</v>
      </c>
      <c r="AQ219" s="187">
        <v>17</v>
      </c>
      <c r="AR219" s="187">
        <v>17</v>
      </c>
    </row>
    <row r="220" spans="26:44" ht="15">
      <c r="Z220" s="32"/>
      <c r="AA220" s="32"/>
      <c r="AB220" s="32"/>
      <c r="AC220" s="32"/>
      <c r="AD220"/>
      <c r="AE220" s="15"/>
      <c r="AF220" s="15"/>
      <c r="AG220" s="15"/>
      <c r="AH220"/>
      <c r="AI220"/>
      <c r="AJ220"/>
    </row>
    <row r="221" spans="26:44" ht="15">
      <c r="Z221" s="32"/>
      <c r="AA221" s="32"/>
      <c r="AB221" s="32"/>
      <c r="AC221" s="32"/>
      <c r="AD221"/>
      <c r="AE221" s="15"/>
      <c r="AF221" s="15"/>
      <c r="AG221" s="15"/>
      <c r="AH221"/>
      <c r="AI221"/>
      <c r="AJ221"/>
    </row>
    <row r="222" spans="26:44" ht="15">
      <c r="Z222" s="32"/>
      <c r="AA222" s="32"/>
      <c r="AB222" s="32"/>
      <c r="AC222" s="32"/>
      <c r="AD222" s="15"/>
      <c r="AE222" s="15"/>
      <c r="AF222" s="15"/>
      <c r="AG222"/>
      <c r="AH222"/>
      <c r="AI222"/>
      <c r="AJ222"/>
    </row>
    <row r="223" spans="26:44" ht="15">
      <c r="Z223" s="15" t="s">
        <v>6</v>
      </c>
      <c r="AA223" s="15"/>
      <c r="AB223" s="15"/>
      <c r="AC223" s="15"/>
      <c r="AF223" t="s">
        <v>117</v>
      </c>
      <c r="AG223"/>
      <c r="AH223"/>
      <c r="AI223"/>
      <c r="AJ223" t="s">
        <v>120</v>
      </c>
      <c r="AK223"/>
      <c r="AM223"/>
    </row>
    <row r="224" spans="26:44" ht="15">
      <c r="Z224" s="15"/>
      <c r="AA224" s="15"/>
      <c r="AB224" s="15"/>
      <c r="AC224" s="15"/>
      <c r="AF224"/>
      <c r="AG224"/>
      <c r="AH224"/>
      <c r="AI224"/>
      <c r="AJ224"/>
      <c r="AK224"/>
      <c r="AL224"/>
      <c r="AM224"/>
    </row>
    <row r="225" spans="26:54" ht="15">
      <c r="Z225" s="31" t="s">
        <v>31</v>
      </c>
      <c r="AA225" s="15">
        <v>15</v>
      </c>
      <c r="AB225" s="15"/>
      <c r="AC225" s="15" t="s">
        <v>10</v>
      </c>
      <c r="AF225" t="s">
        <v>108</v>
      </c>
      <c r="AG225" t="s">
        <v>116</v>
      </c>
      <c r="AH225"/>
      <c r="AI225"/>
      <c r="AJ225" s="15" t="s">
        <v>7</v>
      </c>
      <c r="AK225" s="34">
        <f>YEAR(Kalkulationsblatt!Q22)</f>
        <v>1900</v>
      </c>
      <c r="AL225" s="15" t="s">
        <v>7</v>
      </c>
      <c r="AM225" s="59">
        <v>2013</v>
      </c>
      <c r="AN225" s="61">
        <v>2014</v>
      </c>
      <c r="AO225" s="61">
        <v>2015</v>
      </c>
      <c r="AP225" s="61">
        <v>2016</v>
      </c>
      <c r="AQ225" s="61">
        <v>2017</v>
      </c>
      <c r="AR225" s="61">
        <v>2018</v>
      </c>
      <c r="AS225" s="61">
        <v>2019</v>
      </c>
      <c r="AT225" s="61">
        <v>2020</v>
      </c>
      <c r="AU225" s="61">
        <v>2021</v>
      </c>
      <c r="AV225" s="61">
        <v>2022</v>
      </c>
      <c r="AW225" s="61">
        <v>2023</v>
      </c>
      <c r="AX225" s="61">
        <v>2024</v>
      </c>
      <c r="AY225" s="61">
        <v>2025</v>
      </c>
      <c r="AZ225" s="36">
        <v>2026</v>
      </c>
      <c r="BA225" s="36">
        <v>2027</v>
      </c>
      <c r="BB225" s="36">
        <v>2028</v>
      </c>
    </row>
    <row r="226" spans="26:54" ht="15">
      <c r="Z226" s="31" t="s">
        <v>32</v>
      </c>
      <c r="AA226" s="15">
        <v>16</v>
      </c>
      <c r="AB226" s="15"/>
      <c r="AC226" s="15" t="s">
        <v>10</v>
      </c>
      <c r="AF226" s="60">
        <v>2013</v>
      </c>
      <c r="AG226">
        <v>1.5</v>
      </c>
      <c r="AH226"/>
      <c r="AI226"/>
      <c r="AJ226" s="16" t="s">
        <v>122</v>
      </c>
      <c r="AK226" s="33" t="e">
        <f>HLOOKUP(YEAR(Kalkulationsblatt!$Q$22),$AM$225:$BA$260,2,FALSE)</f>
        <v>#N/A</v>
      </c>
      <c r="AL226" s="16" t="s">
        <v>122</v>
      </c>
      <c r="AM226" s="15">
        <v>18.63</v>
      </c>
      <c r="AN226" s="15">
        <v>18.63</v>
      </c>
      <c r="AO226" s="15">
        <v>18.63</v>
      </c>
      <c r="AP226" s="15">
        <v>18.63</v>
      </c>
      <c r="AQ226" s="36">
        <v>17.43</v>
      </c>
      <c r="AR226" s="36">
        <v>15.84</v>
      </c>
      <c r="AS226" s="36">
        <v>13.39</v>
      </c>
      <c r="AT226" s="36">
        <v>16.89</v>
      </c>
      <c r="AU226" s="36">
        <v>15.49</v>
      </c>
      <c r="AV226" s="36">
        <v>14.94</v>
      </c>
      <c r="AW226" s="36">
        <v>16.34</v>
      </c>
      <c r="AX226" s="36">
        <v>26.24</v>
      </c>
      <c r="AY226" s="36">
        <v>22.46</v>
      </c>
      <c r="AZ226" s="36">
        <v>22.46</v>
      </c>
      <c r="BA226" s="36">
        <v>22.46</v>
      </c>
      <c r="BB226" s="36">
        <v>22.46</v>
      </c>
    </row>
    <row r="227" spans="26:54" ht="15">
      <c r="Z227" s="31" t="s">
        <v>34</v>
      </c>
      <c r="AA227" s="15">
        <v>6</v>
      </c>
      <c r="AB227" s="15"/>
      <c r="AC227" s="15" t="s">
        <v>35</v>
      </c>
      <c r="AF227" s="60">
        <v>2014</v>
      </c>
      <c r="AG227">
        <v>1.48</v>
      </c>
      <c r="AH227"/>
      <c r="AI227"/>
      <c r="AJ227" s="16" t="s">
        <v>1216</v>
      </c>
      <c r="AK227" s="33" t="e">
        <f>HLOOKUP(YEAR(Kalkulationsblatt!$Q$22),$AM$225:$BA$260,3,FALSE)</f>
        <v>#N/A</v>
      </c>
      <c r="AL227" s="16" t="s">
        <v>1216</v>
      </c>
      <c r="AM227" s="15">
        <v>18.45</v>
      </c>
      <c r="AN227" s="15">
        <v>18.45</v>
      </c>
      <c r="AO227" s="15">
        <v>18.45</v>
      </c>
      <c r="AP227" s="15">
        <v>18.45</v>
      </c>
      <c r="AQ227" s="36">
        <v>23.76</v>
      </c>
      <c r="AR227" s="36">
        <v>24.7</v>
      </c>
      <c r="AS227" s="36">
        <v>25.4</v>
      </c>
      <c r="AT227" s="36">
        <v>30.26</v>
      </c>
      <c r="AU227" s="36">
        <v>29.53</v>
      </c>
      <c r="AV227" s="36">
        <v>23.72</v>
      </c>
      <c r="AW227" s="36">
        <v>21.67</v>
      </c>
      <c r="AX227" s="36">
        <v>19.41</v>
      </c>
      <c r="AY227" s="36">
        <v>20.64</v>
      </c>
      <c r="AZ227" s="36">
        <v>20.64</v>
      </c>
      <c r="BA227" s="36">
        <v>20.64</v>
      </c>
      <c r="BB227" s="36">
        <v>20.64</v>
      </c>
    </row>
    <row r="228" spans="26:54" ht="15">
      <c r="Z228" s="31" t="s">
        <v>36</v>
      </c>
      <c r="AA228" s="15">
        <v>7</v>
      </c>
      <c r="AB228" s="15"/>
      <c r="AC228" s="15" t="s">
        <v>35</v>
      </c>
      <c r="AF228" s="60">
        <v>2015</v>
      </c>
      <c r="AG228">
        <v>1.48</v>
      </c>
      <c r="AH228"/>
      <c r="AI228"/>
      <c r="AJ228" s="16" t="s">
        <v>1217</v>
      </c>
      <c r="AK228" s="33" t="e">
        <f>HLOOKUP(YEAR(Kalkulationsblatt!$Q$22),$AM$225:$BA$260,4,FALSE)</f>
        <v>#N/A</v>
      </c>
      <c r="AL228" s="16" t="s">
        <v>1217</v>
      </c>
      <c r="AM228" s="15">
        <v>14.35</v>
      </c>
      <c r="AN228" s="15">
        <v>14.35</v>
      </c>
      <c r="AO228" s="15">
        <v>14.35</v>
      </c>
      <c r="AP228" s="15">
        <v>14.35</v>
      </c>
      <c r="AQ228" s="36">
        <v>15.08</v>
      </c>
      <c r="AR228" s="36">
        <v>14.96</v>
      </c>
      <c r="AS228" s="36">
        <v>14.1</v>
      </c>
      <c r="AT228" s="36">
        <v>15.9</v>
      </c>
      <c r="AU228" s="36">
        <v>16</v>
      </c>
      <c r="AV228" s="36">
        <v>14.29</v>
      </c>
      <c r="AW228" s="36">
        <v>12.16</v>
      </c>
      <c r="AX228" s="36">
        <v>11.12</v>
      </c>
      <c r="AY228" s="36">
        <v>13.63</v>
      </c>
      <c r="AZ228" s="36">
        <v>13.63</v>
      </c>
      <c r="BA228" s="36">
        <v>13.63</v>
      </c>
      <c r="BB228" s="36">
        <v>13.63</v>
      </c>
    </row>
    <row r="229" spans="26:54" ht="15">
      <c r="Z229" s="31" t="s">
        <v>38</v>
      </c>
      <c r="AA229" s="15">
        <v>7</v>
      </c>
      <c r="AB229" s="15"/>
      <c r="AC229" s="15" t="s">
        <v>35</v>
      </c>
      <c r="AF229" s="60">
        <v>2016</v>
      </c>
      <c r="AG229">
        <v>1.59</v>
      </c>
      <c r="AH229"/>
      <c r="AI229"/>
      <c r="AJ229" s="16" t="s">
        <v>123</v>
      </c>
      <c r="AK229" s="33" t="e">
        <f>HLOOKUP(YEAR(Kalkulationsblatt!$Q$22),$AM$225:$BA$260,5,FALSE)</f>
        <v>#N/A</v>
      </c>
      <c r="AL229" s="16" t="s">
        <v>123</v>
      </c>
      <c r="AM229" s="15">
        <v>25.12</v>
      </c>
      <c r="AN229" s="15">
        <v>25.12</v>
      </c>
      <c r="AO229" s="15">
        <v>25.12</v>
      </c>
      <c r="AP229" s="15">
        <v>25.12</v>
      </c>
      <c r="AQ229" s="36">
        <v>28.59</v>
      </c>
      <c r="AR229" s="36">
        <v>29.21</v>
      </c>
      <c r="AS229" s="36">
        <v>28.76</v>
      </c>
      <c r="AT229" s="36">
        <v>29.79</v>
      </c>
      <c r="AU229" s="36">
        <v>30.58</v>
      </c>
      <c r="AV229" s="36">
        <v>26.21</v>
      </c>
      <c r="AW229" s="36">
        <v>22.01</v>
      </c>
      <c r="AX229" s="36">
        <v>20.239999999999998</v>
      </c>
      <c r="AY229" s="36">
        <v>21.71</v>
      </c>
      <c r="AZ229" s="36">
        <v>21.71</v>
      </c>
      <c r="BA229" s="36">
        <v>21.71</v>
      </c>
      <c r="BB229" s="36">
        <v>21.71</v>
      </c>
    </row>
    <row r="230" spans="26:54" ht="15">
      <c r="Z230" s="257" t="s">
        <v>1228</v>
      </c>
      <c r="AA230" s="15">
        <v>8</v>
      </c>
      <c r="AB230" s="15"/>
      <c r="AC230" s="15" t="s">
        <v>35</v>
      </c>
      <c r="AF230" s="60">
        <v>2017</v>
      </c>
      <c r="AG230">
        <v>1.53</v>
      </c>
      <c r="AH230"/>
      <c r="AI230"/>
      <c r="AJ230" s="16" t="s">
        <v>124</v>
      </c>
      <c r="AK230" s="33" t="e">
        <f>HLOOKUP(YEAR(Kalkulationsblatt!$Q$22),$AM$225:$BA$260,6,FALSE)</f>
        <v>#N/A</v>
      </c>
      <c r="AL230" s="16" t="s">
        <v>124</v>
      </c>
      <c r="AM230" s="15">
        <v>23.41</v>
      </c>
      <c r="AN230" s="15">
        <v>23.41</v>
      </c>
      <c r="AO230" s="15">
        <v>23.41</v>
      </c>
      <c r="AP230" s="15">
        <v>23.41</v>
      </c>
      <c r="AQ230" s="36">
        <v>24.23</v>
      </c>
      <c r="AR230" s="36">
        <v>29.78</v>
      </c>
      <c r="AS230" s="36">
        <v>35.42</v>
      </c>
      <c r="AT230" s="36">
        <v>30.86</v>
      </c>
      <c r="AU230" s="36">
        <v>35.880000000000003</v>
      </c>
      <c r="AV230" s="36">
        <v>28.02</v>
      </c>
      <c r="AW230" s="36">
        <v>18.010000000000002</v>
      </c>
      <c r="AX230" s="36">
        <v>15.36</v>
      </c>
      <c r="AY230" s="36">
        <v>24.51</v>
      </c>
      <c r="AZ230" s="36">
        <v>24.51</v>
      </c>
      <c r="BA230" s="36">
        <v>24.51</v>
      </c>
      <c r="BB230" s="36">
        <v>24.51</v>
      </c>
    </row>
    <row r="231" spans="26:54" ht="15">
      <c r="Z231" s="257" t="s">
        <v>1227</v>
      </c>
      <c r="AA231" s="187">
        <v>8</v>
      </c>
      <c r="AB231" s="187"/>
      <c r="AC231" s="187" t="s">
        <v>35</v>
      </c>
      <c r="AF231" s="60">
        <v>2018</v>
      </c>
      <c r="AG231">
        <v>1.5</v>
      </c>
      <c r="AH231"/>
      <c r="AI231"/>
      <c r="AJ231" s="16" t="s">
        <v>125</v>
      </c>
      <c r="AK231" s="33" t="e">
        <f>HLOOKUP(YEAR(Kalkulationsblatt!$Q$22),$AM$225:$BA$260,7,FALSE)</f>
        <v>#N/A</v>
      </c>
      <c r="AL231" s="16" t="s">
        <v>125</v>
      </c>
      <c r="AM231" s="15">
        <v>15.3</v>
      </c>
      <c r="AN231" s="15">
        <v>15.3</v>
      </c>
      <c r="AO231" s="15">
        <v>15.3</v>
      </c>
      <c r="AP231" s="15">
        <v>15.3</v>
      </c>
      <c r="AQ231" s="36">
        <v>12.93</v>
      </c>
      <c r="AR231" s="36">
        <v>15.45</v>
      </c>
      <c r="AS231" s="36">
        <v>15.02</v>
      </c>
      <c r="AT231" s="36">
        <v>15.28</v>
      </c>
      <c r="AU231" s="36">
        <v>16.329999999999998</v>
      </c>
      <c r="AV231" s="36">
        <v>15.03</v>
      </c>
      <c r="AW231" s="36">
        <v>13.01</v>
      </c>
      <c r="AX231" s="36">
        <v>12.89</v>
      </c>
      <c r="AY231" s="36">
        <v>16.399999999999999</v>
      </c>
      <c r="AZ231" s="36">
        <v>16.399999999999999</v>
      </c>
      <c r="BA231" s="36">
        <v>16.399999999999999</v>
      </c>
      <c r="BB231" s="36">
        <v>16.399999999999999</v>
      </c>
    </row>
    <row r="232" spans="26:54" ht="15">
      <c r="Z232" s="257" t="s">
        <v>1226</v>
      </c>
      <c r="AA232" s="187">
        <v>8</v>
      </c>
      <c r="AB232" s="187"/>
      <c r="AC232" s="187" t="s">
        <v>35</v>
      </c>
      <c r="AF232" s="60">
        <v>2019</v>
      </c>
      <c r="AG232">
        <v>1.5</v>
      </c>
      <c r="AH232"/>
      <c r="AI232"/>
      <c r="AJ232" s="16" t="s">
        <v>126</v>
      </c>
      <c r="AK232" s="33" t="e">
        <f>HLOOKUP(YEAR(Kalkulationsblatt!$Q$22),$AM$225:$BA$260,8,FALSE)</f>
        <v>#N/A</v>
      </c>
      <c r="AL232" s="16" t="s">
        <v>126</v>
      </c>
      <c r="AM232" s="15">
        <v>150.21</v>
      </c>
      <c r="AN232" s="15">
        <v>150.21</v>
      </c>
      <c r="AO232" s="15">
        <v>150.21</v>
      </c>
      <c r="AP232" s="15">
        <v>150.21</v>
      </c>
      <c r="AQ232" s="36">
        <v>176.38</v>
      </c>
      <c r="AR232" s="36">
        <v>224.17</v>
      </c>
      <c r="AS232" s="36">
        <v>82.26</v>
      </c>
      <c r="AT232" s="36">
        <v>87.36</v>
      </c>
      <c r="AU232" s="36">
        <v>124.47</v>
      </c>
      <c r="AV232" s="36">
        <v>149.66999999999999</v>
      </c>
      <c r="AW232" s="36">
        <v>68.489999999999995</v>
      </c>
      <c r="AX232" s="36">
        <v>69.540000000000006</v>
      </c>
      <c r="AY232" s="36">
        <v>83.6</v>
      </c>
      <c r="AZ232" s="36">
        <v>83.6</v>
      </c>
      <c r="BA232" s="36">
        <v>83.6</v>
      </c>
      <c r="BB232" s="36">
        <v>83.6</v>
      </c>
    </row>
    <row r="233" spans="26:54" ht="15">
      <c r="Z233" s="31" t="s">
        <v>40</v>
      </c>
      <c r="AA233" s="15">
        <v>8</v>
      </c>
      <c r="AB233" s="15"/>
      <c r="AC233" s="15" t="s">
        <v>35</v>
      </c>
      <c r="AF233" s="60">
        <v>2020</v>
      </c>
      <c r="AG233">
        <v>1.57</v>
      </c>
      <c r="AH233"/>
      <c r="AI233"/>
      <c r="AJ233" s="16" t="s">
        <v>1220</v>
      </c>
      <c r="AK233" s="33" t="e">
        <f>HLOOKUP(YEAR(Kalkulationsblatt!$Q$22),$AM$225:$BA$260,9,FALSE)</f>
        <v>#N/A</v>
      </c>
      <c r="AL233" s="19" t="s">
        <v>1220</v>
      </c>
      <c r="AM233" s="15">
        <v>19.14</v>
      </c>
      <c r="AN233" s="15">
        <v>19.14</v>
      </c>
      <c r="AO233" s="15">
        <v>19.14</v>
      </c>
      <c r="AP233" s="15">
        <v>19.14</v>
      </c>
      <c r="AQ233" s="36">
        <v>25.12</v>
      </c>
      <c r="AR233" s="36">
        <v>26.21</v>
      </c>
      <c r="AS233" s="36">
        <v>25.47</v>
      </c>
      <c r="AT233" s="36">
        <v>27.41</v>
      </c>
      <c r="AU233" s="36">
        <v>28.77</v>
      </c>
      <c r="AV233" s="36">
        <v>25.68</v>
      </c>
      <c r="AW233" s="36">
        <v>31.54</v>
      </c>
      <c r="AX233" s="36">
        <v>38.53</v>
      </c>
      <c r="AY233" s="36">
        <v>57.36</v>
      </c>
      <c r="AZ233" s="36">
        <v>57.36</v>
      </c>
      <c r="BA233" s="36">
        <v>57.36</v>
      </c>
      <c r="BB233" s="36">
        <v>57.36</v>
      </c>
    </row>
    <row r="234" spans="26:54" ht="15">
      <c r="Z234" s="31" t="s">
        <v>41</v>
      </c>
      <c r="AA234" s="15">
        <v>12</v>
      </c>
      <c r="AB234" s="15"/>
      <c r="AC234" s="15" t="s">
        <v>35</v>
      </c>
      <c r="AF234" s="60">
        <v>2021</v>
      </c>
      <c r="AG234">
        <v>1.56</v>
      </c>
      <c r="AH234"/>
      <c r="AI234"/>
      <c r="AJ234" s="16" t="s">
        <v>1221</v>
      </c>
      <c r="AK234" s="33" t="e">
        <f>HLOOKUP(YEAR(Kalkulationsblatt!$Q$22),$AM$225:$BA$260,10,FALSE)</f>
        <v>#N/A</v>
      </c>
      <c r="AL234" s="16" t="s">
        <v>1221</v>
      </c>
      <c r="AM234" s="187">
        <v>19.14</v>
      </c>
      <c r="AN234" s="187">
        <v>19.14</v>
      </c>
      <c r="AO234" s="187">
        <v>19.14</v>
      </c>
      <c r="AP234" s="187">
        <v>19.14</v>
      </c>
      <c r="AQ234" s="36">
        <v>25.12</v>
      </c>
      <c r="AR234" s="36">
        <v>26.21</v>
      </c>
      <c r="AS234" s="36">
        <v>25.47</v>
      </c>
      <c r="AT234" s="36">
        <v>27.41</v>
      </c>
      <c r="AU234" s="36">
        <v>28.77</v>
      </c>
      <c r="AV234" s="36">
        <v>25.68</v>
      </c>
      <c r="AW234" s="187">
        <v>43.3</v>
      </c>
      <c r="AX234" s="187">
        <v>46.33</v>
      </c>
      <c r="AY234" s="187">
        <v>83.6</v>
      </c>
      <c r="AZ234" s="187">
        <v>83.6</v>
      </c>
      <c r="BA234" s="187">
        <v>83.6</v>
      </c>
      <c r="BB234" s="187">
        <v>83.6</v>
      </c>
    </row>
    <row r="235" spans="26:54" ht="15">
      <c r="Z235" s="31" t="s">
        <v>42</v>
      </c>
      <c r="AA235" s="15">
        <v>11</v>
      </c>
      <c r="AB235" s="15"/>
      <c r="AC235" s="15" t="s">
        <v>35</v>
      </c>
      <c r="AF235" s="60">
        <v>2022</v>
      </c>
      <c r="AG235">
        <v>1.54</v>
      </c>
      <c r="AH235"/>
      <c r="AI235"/>
      <c r="AJ235" s="16" t="s">
        <v>1229</v>
      </c>
      <c r="AK235" s="33" t="e">
        <f>HLOOKUP(YEAR(Kalkulationsblatt!$Q$22),$AM$225:$BA$260,11,FALSE)</f>
        <v>#N/A</v>
      </c>
      <c r="AL235" s="16" t="s">
        <v>1229</v>
      </c>
      <c r="AM235" s="187">
        <v>0</v>
      </c>
      <c r="AN235" s="187">
        <v>0</v>
      </c>
      <c r="AO235" s="187">
        <v>0</v>
      </c>
      <c r="AP235" s="187">
        <v>0</v>
      </c>
      <c r="AQ235" s="36">
        <v>0</v>
      </c>
      <c r="AR235" s="36">
        <v>0</v>
      </c>
      <c r="AS235" s="36">
        <v>0</v>
      </c>
      <c r="AT235" s="36">
        <v>0</v>
      </c>
      <c r="AU235" s="36">
        <v>0</v>
      </c>
      <c r="AV235" s="36">
        <v>0</v>
      </c>
      <c r="AW235" s="187">
        <v>0</v>
      </c>
      <c r="AX235" s="187">
        <v>239.73</v>
      </c>
      <c r="AY235" s="187">
        <v>309.87</v>
      </c>
      <c r="AZ235" s="187">
        <v>309.87</v>
      </c>
      <c r="BA235" s="187">
        <v>309.87</v>
      </c>
      <c r="BB235" s="187">
        <v>309.87</v>
      </c>
    </row>
    <row r="236" spans="26:54" ht="15">
      <c r="Z236" s="31" t="s">
        <v>43</v>
      </c>
      <c r="AA236" s="15">
        <v>10</v>
      </c>
      <c r="AB236" s="15"/>
      <c r="AC236" s="15" t="s">
        <v>35</v>
      </c>
      <c r="AF236" s="60">
        <v>2023</v>
      </c>
      <c r="AG236">
        <v>1.47</v>
      </c>
      <c r="AH236"/>
      <c r="AI236"/>
      <c r="AJ236" s="16" t="s">
        <v>1230</v>
      </c>
      <c r="AK236" s="33" t="e">
        <f>HLOOKUP(YEAR(Kalkulationsblatt!$Q$22),$AM$225:$BA$260,12,FALSE)</f>
        <v>#N/A</v>
      </c>
      <c r="AL236" s="16" t="s">
        <v>1230</v>
      </c>
      <c r="AM236" s="187">
        <v>0</v>
      </c>
      <c r="AN236" s="187">
        <v>0</v>
      </c>
      <c r="AO236" s="187">
        <v>0</v>
      </c>
      <c r="AP236" s="187">
        <v>0</v>
      </c>
      <c r="AQ236" s="36">
        <v>0</v>
      </c>
      <c r="AR236" s="36">
        <v>0</v>
      </c>
      <c r="AS236" s="36">
        <v>0</v>
      </c>
      <c r="AT236" s="36">
        <v>0</v>
      </c>
      <c r="AU236" s="36">
        <v>0</v>
      </c>
      <c r="AV236" s="36">
        <v>0</v>
      </c>
      <c r="AW236" s="187">
        <v>0</v>
      </c>
      <c r="AX236" s="187">
        <v>218.06</v>
      </c>
      <c r="AY236" s="187">
        <v>257.39</v>
      </c>
      <c r="AZ236" s="187">
        <v>257.39</v>
      </c>
      <c r="BA236" s="187">
        <v>257.39</v>
      </c>
      <c r="BB236" s="187">
        <v>257.39</v>
      </c>
    </row>
    <row r="237" spans="26:54" ht="15">
      <c r="Z237" s="31" t="s">
        <v>44</v>
      </c>
      <c r="AA237" s="70" t="s">
        <v>25</v>
      </c>
      <c r="AB237" s="15"/>
      <c r="AC237" s="15" t="s">
        <v>35</v>
      </c>
      <c r="AF237" s="60">
        <v>2024</v>
      </c>
      <c r="AG237">
        <v>1.5</v>
      </c>
      <c r="AH237"/>
      <c r="AI237"/>
      <c r="AJ237" s="16" t="s">
        <v>1236</v>
      </c>
      <c r="AK237" s="33" t="e">
        <f>HLOOKUP(YEAR(Kalkulationsblatt!$Q$22),$AM$225:$BA$260,13,FALSE)</f>
        <v>#N/A</v>
      </c>
      <c r="AL237" s="16" t="s">
        <v>1236</v>
      </c>
      <c r="AM237" s="187">
        <v>19.14</v>
      </c>
      <c r="AN237" s="187">
        <v>19.14</v>
      </c>
      <c r="AO237" s="187">
        <v>19.14</v>
      </c>
      <c r="AP237" s="187">
        <v>19.14</v>
      </c>
      <c r="AQ237" s="36">
        <v>25.12</v>
      </c>
      <c r="AR237" s="36">
        <v>26.21</v>
      </c>
      <c r="AS237" s="36">
        <v>25.47</v>
      </c>
      <c r="AT237" s="36">
        <v>27.41</v>
      </c>
      <c r="AU237" s="36">
        <v>28.77</v>
      </c>
      <c r="AV237" s="36">
        <v>25.68</v>
      </c>
      <c r="AW237" s="187">
        <v>22.52</v>
      </c>
      <c r="AX237" s="187">
        <v>25.11</v>
      </c>
      <c r="AY237" s="187">
        <v>78.069999999999993</v>
      </c>
      <c r="AZ237" s="187">
        <v>78.069999999999993</v>
      </c>
      <c r="BA237" s="187">
        <v>78.069999999999993</v>
      </c>
      <c r="BB237" s="187">
        <v>78.069999999999993</v>
      </c>
    </row>
    <row r="238" spans="26:54" ht="15">
      <c r="Z238" s="31" t="s">
        <v>45</v>
      </c>
      <c r="AA238" s="15">
        <v>14</v>
      </c>
      <c r="AB238" s="15"/>
      <c r="AC238" s="15" t="s">
        <v>35</v>
      </c>
      <c r="AF238" s="60">
        <v>2025</v>
      </c>
      <c r="AG238">
        <v>1.47</v>
      </c>
      <c r="AH238"/>
      <c r="AI238"/>
      <c r="AJ238" s="16" t="s">
        <v>1158</v>
      </c>
      <c r="AK238" s="33" t="e">
        <f>HLOOKUP(YEAR(Kalkulationsblatt!$Q$22),$AM$225:$BA$260,14,FALSE)</f>
        <v>#N/A</v>
      </c>
      <c r="AL238" s="16" t="s">
        <v>1158</v>
      </c>
      <c r="AM238" s="187">
        <v>19.14</v>
      </c>
      <c r="AN238" s="187">
        <v>19.14</v>
      </c>
      <c r="AO238" s="187">
        <v>19.14</v>
      </c>
      <c r="AP238" s="187">
        <v>19.14</v>
      </c>
      <c r="AQ238" s="36">
        <v>25.12</v>
      </c>
      <c r="AR238" s="36">
        <v>26.21</v>
      </c>
      <c r="AS238" s="36">
        <v>25.47</v>
      </c>
      <c r="AT238" s="36">
        <v>27.41</v>
      </c>
      <c r="AU238" s="36">
        <v>28.77</v>
      </c>
      <c r="AV238" s="36">
        <v>25.68</v>
      </c>
      <c r="AW238" s="187">
        <v>22.52</v>
      </c>
      <c r="AX238" s="187">
        <v>25.11</v>
      </c>
      <c r="AY238" s="187">
        <v>28.68</v>
      </c>
      <c r="AZ238" s="187">
        <v>28.68</v>
      </c>
      <c r="BA238" s="187">
        <v>28.68</v>
      </c>
      <c r="BB238" s="187">
        <v>28.68</v>
      </c>
    </row>
    <row r="239" spans="26:54" ht="15">
      <c r="Z239" s="31" t="s">
        <v>46</v>
      </c>
      <c r="AA239" s="15"/>
      <c r="AB239" s="15"/>
      <c r="AC239" s="15" t="s">
        <v>47</v>
      </c>
      <c r="AF239">
        <v>2026</v>
      </c>
      <c r="AG239">
        <v>1.47</v>
      </c>
      <c r="AH239"/>
      <c r="AI239"/>
      <c r="AJ239" s="16"/>
      <c r="AK239" s="33">
        <v>15</v>
      </c>
      <c r="AL239" s="16"/>
      <c r="AM239" s="15">
        <v>15</v>
      </c>
      <c r="AN239" s="187">
        <v>15</v>
      </c>
      <c r="AO239" s="187">
        <v>15</v>
      </c>
      <c r="AP239" s="187">
        <v>15</v>
      </c>
      <c r="AQ239" s="187">
        <v>15</v>
      </c>
      <c r="AR239" s="187">
        <v>15</v>
      </c>
      <c r="AS239" s="187">
        <v>15</v>
      </c>
      <c r="AT239" s="187">
        <v>15</v>
      </c>
      <c r="AU239" s="187">
        <v>15</v>
      </c>
      <c r="AV239" s="187">
        <v>15</v>
      </c>
      <c r="AW239" s="187">
        <v>15</v>
      </c>
      <c r="AX239" s="187">
        <v>15</v>
      </c>
      <c r="AY239" s="187">
        <v>15</v>
      </c>
      <c r="AZ239" s="187">
        <v>15</v>
      </c>
      <c r="BA239" s="187">
        <v>15</v>
      </c>
      <c r="BB239" s="187">
        <v>15</v>
      </c>
    </row>
    <row r="240" spans="26:54" ht="15">
      <c r="Z240" s="31" t="s">
        <v>48</v>
      </c>
      <c r="AA240" s="15">
        <v>15</v>
      </c>
      <c r="AB240" s="15"/>
      <c r="AC240" s="15" t="s">
        <v>10</v>
      </c>
      <c r="AF240">
        <v>2027</v>
      </c>
      <c r="AG240">
        <v>1.47</v>
      </c>
      <c r="AH240"/>
      <c r="AI240"/>
      <c r="AJ240" s="16"/>
      <c r="AK240" s="33">
        <v>16</v>
      </c>
      <c r="AL240" s="16"/>
      <c r="AM240" s="187">
        <v>16</v>
      </c>
      <c r="AN240" s="187">
        <v>16</v>
      </c>
      <c r="AO240" s="187">
        <v>16</v>
      </c>
      <c r="AP240" s="187">
        <v>16</v>
      </c>
      <c r="AQ240" s="187">
        <v>16</v>
      </c>
      <c r="AR240" s="187">
        <v>16</v>
      </c>
      <c r="AS240" s="187">
        <v>16</v>
      </c>
      <c r="AT240" s="187">
        <v>16</v>
      </c>
      <c r="AU240" s="187">
        <v>16</v>
      </c>
      <c r="AV240" s="187">
        <v>16</v>
      </c>
      <c r="AW240" s="187">
        <v>16</v>
      </c>
      <c r="AX240" s="187">
        <v>16</v>
      </c>
      <c r="AY240" s="187">
        <v>16</v>
      </c>
      <c r="AZ240" s="187">
        <v>16</v>
      </c>
      <c r="BA240" s="187">
        <v>16</v>
      </c>
      <c r="BB240" s="187">
        <v>16</v>
      </c>
    </row>
    <row r="241" spans="26:54" ht="15">
      <c r="Z241" s="31" t="s">
        <v>49</v>
      </c>
      <c r="AA241" s="15">
        <v>17</v>
      </c>
      <c r="AB241" s="15"/>
      <c r="AC241" s="15" t="s">
        <v>10</v>
      </c>
      <c r="AF241">
        <v>2028</v>
      </c>
      <c r="AG241">
        <v>1.47</v>
      </c>
      <c r="AH241"/>
      <c r="AI241"/>
      <c r="AJ241" s="16"/>
      <c r="AK241" s="33">
        <v>17</v>
      </c>
      <c r="AL241" s="16"/>
      <c r="AM241" s="187">
        <v>17</v>
      </c>
      <c r="AN241" s="187">
        <v>17</v>
      </c>
      <c r="AO241" s="187">
        <v>17</v>
      </c>
      <c r="AP241" s="187">
        <v>17</v>
      </c>
      <c r="AQ241" s="187">
        <v>17</v>
      </c>
      <c r="AR241" s="187">
        <v>17</v>
      </c>
      <c r="AS241" s="187">
        <v>17</v>
      </c>
      <c r="AT241" s="187">
        <v>17</v>
      </c>
      <c r="AU241" s="187">
        <v>17</v>
      </c>
      <c r="AV241" s="187">
        <v>17</v>
      </c>
      <c r="AW241" s="187">
        <v>17</v>
      </c>
      <c r="AX241" s="187">
        <v>17</v>
      </c>
      <c r="AY241" s="187">
        <v>17</v>
      </c>
      <c r="AZ241" s="187">
        <v>17</v>
      </c>
      <c r="BA241" s="187">
        <v>17</v>
      </c>
      <c r="BB241" s="187">
        <v>17</v>
      </c>
    </row>
    <row r="242" spans="26:54" ht="15">
      <c r="Z242" s="31" t="s">
        <v>106</v>
      </c>
      <c r="AA242" s="15"/>
      <c r="AB242" s="15"/>
      <c r="AC242" s="15" t="s">
        <v>47</v>
      </c>
      <c r="AF242">
        <v>2029</v>
      </c>
      <c r="AG242">
        <v>1.47</v>
      </c>
      <c r="AH242"/>
      <c r="AI242"/>
      <c r="AJ242" s="16"/>
      <c r="AK242" s="33">
        <v>18</v>
      </c>
      <c r="AL242" s="16"/>
      <c r="AM242" s="187">
        <v>18</v>
      </c>
      <c r="AN242" s="187">
        <v>18</v>
      </c>
      <c r="AO242" s="187">
        <v>18</v>
      </c>
      <c r="AP242" s="187">
        <v>18</v>
      </c>
      <c r="AQ242" s="187">
        <v>18</v>
      </c>
      <c r="AR242" s="187">
        <v>18</v>
      </c>
      <c r="AS242" s="187">
        <v>18</v>
      </c>
      <c r="AT242" s="187">
        <v>18</v>
      </c>
      <c r="AU242" s="187">
        <v>18</v>
      </c>
      <c r="AV242" s="187">
        <v>18</v>
      </c>
      <c r="AW242" s="187">
        <v>18</v>
      </c>
      <c r="AX242" s="187">
        <v>18</v>
      </c>
      <c r="AY242" s="187">
        <v>18</v>
      </c>
      <c r="AZ242" s="187">
        <v>18</v>
      </c>
      <c r="BA242" s="187">
        <v>18</v>
      </c>
      <c r="BB242" s="187">
        <v>18</v>
      </c>
    </row>
    <row r="243" spans="26:54" ht="15">
      <c r="Z243" s="31" t="s">
        <v>105</v>
      </c>
      <c r="AA243" s="15"/>
      <c r="AB243" s="15"/>
      <c r="AC243" s="15" t="s">
        <v>47</v>
      </c>
      <c r="AF243">
        <v>2030</v>
      </c>
      <c r="AG243">
        <v>1.47</v>
      </c>
      <c r="AH243"/>
      <c r="AI243"/>
      <c r="AJ243" s="16"/>
      <c r="AK243" s="33">
        <v>19</v>
      </c>
      <c r="AL243" s="16"/>
      <c r="AM243" s="187">
        <v>19</v>
      </c>
      <c r="AN243" s="187">
        <v>19</v>
      </c>
      <c r="AO243" s="187">
        <v>19</v>
      </c>
      <c r="AP243" s="187">
        <v>19</v>
      </c>
      <c r="AQ243" s="187">
        <v>19</v>
      </c>
      <c r="AR243" s="187">
        <v>19</v>
      </c>
      <c r="AS243" s="187">
        <v>19</v>
      </c>
      <c r="AT243" s="187">
        <v>19</v>
      </c>
      <c r="AU243" s="187">
        <v>19</v>
      </c>
      <c r="AV243" s="187">
        <v>19</v>
      </c>
      <c r="AW243" s="187">
        <v>19</v>
      </c>
      <c r="AX243" s="187">
        <v>19</v>
      </c>
      <c r="AY243" s="187">
        <v>19</v>
      </c>
      <c r="AZ243" s="187">
        <v>19</v>
      </c>
      <c r="BA243" s="187">
        <v>19</v>
      </c>
      <c r="BB243" s="187">
        <v>19</v>
      </c>
    </row>
    <row r="244" spans="26:54" ht="15">
      <c r="Z244"/>
      <c r="AA244"/>
      <c r="AB244"/>
      <c r="AC244"/>
      <c r="AF244">
        <v>2031</v>
      </c>
      <c r="AG244">
        <v>1.47</v>
      </c>
      <c r="AH244"/>
      <c r="AI244"/>
      <c r="AJ244" s="16"/>
      <c r="AK244" s="33">
        <v>20</v>
      </c>
      <c r="AL244" s="16"/>
      <c r="AM244" s="187">
        <v>20</v>
      </c>
      <c r="AN244" s="187">
        <v>20</v>
      </c>
      <c r="AO244" s="187">
        <v>20</v>
      </c>
      <c r="AP244" s="187">
        <v>20</v>
      </c>
      <c r="AQ244" s="187">
        <v>20</v>
      </c>
      <c r="AR244" s="187">
        <v>20</v>
      </c>
      <c r="AS244" s="187">
        <v>20</v>
      </c>
      <c r="AT244" s="187">
        <v>20</v>
      </c>
      <c r="AU244" s="187">
        <v>20</v>
      </c>
      <c r="AV244" s="187">
        <v>20</v>
      </c>
      <c r="AW244" s="187">
        <v>20</v>
      </c>
      <c r="AX244" s="187">
        <v>20</v>
      </c>
      <c r="AY244" s="187">
        <v>20</v>
      </c>
      <c r="AZ244" s="187">
        <v>20</v>
      </c>
      <c r="BA244" s="187">
        <v>20</v>
      </c>
      <c r="BB244" s="187">
        <v>20</v>
      </c>
    </row>
    <row r="245" spans="26:54" ht="15">
      <c r="Z245" s="251" t="s">
        <v>1218</v>
      </c>
      <c r="AF245">
        <v>2032</v>
      </c>
      <c r="AG245">
        <v>1.47</v>
      </c>
      <c r="AH245"/>
      <c r="AI245"/>
      <c r="AJ245" s="16"/>
      <c r="AK245" s="33">
        <v>21</v>
      </c>
      <c r="AL245" s="19"/>
      <c r="AM245" s="187">
        <v>21</v>
      </c>
      <c r="AN245" s="187">
        <v>21</v>
      </c>
      <c r="AO245" s="187">
        <v>21</v>
      </c>
      <c r="AP245" s="187">
        <v>21</v>
      </c>
      <c r="AQ245" s="187">
        <v>21</v>
      </c>
      <c r="AR245" s="187">
        <v>21</v>
      </c>
      <c r="AS245" s="187">
        <v>21</v>
      </c>
      <c r="AT245" s="187">
        <v>21</v>
      </c>
      <c r="AU245" s="187">
        <v>21</v>
      </c>
      <c r="AV245" s="187">
        <v>21</v>
      </c>
      <c r="AW245" s="187">
        <v>21</v>
      </c>
      <c r="AX245" s="187">
        <v>21</v>
      </c>
      <c r="AY245" s="187">
        <v>21</v>
      </c>
      <c r="AZ245" s="187">
        <v>21</v>
      </c>
      <c r="BA245" s="187">
        <v>21</v>
      </c>
      <c r="BB245" s="187">
        <v>21</v>
      </c>
    </row>
    <row r="246" spans="26:54" ht="15">
      <c r="AF246">
        <v>2033</v>
      </c>
      <c r="AG246">
        <v>1.47</v>
      </c>
      <c r="AH246"/>
      <c r="AI246"/>
      <c r="AJ246" s="16"/>
      <c r="AK246" s="33">
        <v>22</v>
      </c>
      <c r="AL246" s="16"/>
      <c r="AM246" s="187">
        <v>22</v>
      </c>
      <c r="AN246" s="187">
        <v>22</v>
      </c>
      <c r="AO246" s="187">
        <v>22</v>
      </c>
      <c r="AP246" s="187">
        <v>22</v>
      </c>
      <c r="AQ246" s="187">
        <v>22</v>
      </c>
      <c r="AR246" s="187">
        <v>22</v>
      </c>
      <c r="AS246" s="187">
        <v>22</v>
      </c>
      <c r="AT246" s="187">
        <v>22</v>
      </c>
      <c r="AU246" s="187">
        <v>22</v>
      </c>
      <c r="AV246" s="187">
        <v>22</v>
      </c>
      <c r="AW246" s="187">
        <v>22</v>
      </c>
      <c r="AX246" s="187">
        <v>22</v>
      </c>
      <c r="AY246" s="187">
        <v>22</v>
      </c>
      <c r="AZ246" s="187">
        <v>22</v>
      </c>
      <c r="BA246" s="187">
        <v>22</v>
      </c>
      <c r="BB246" s="187">
        <v>22</v>
      </c>
    </row>
    <row r="247" spans="26:54" ht="15">
      <c r="AF247"/>
      <c r="AG247"/>
      <c r="AH247"/>
      <c r="AI247"/>
      <c r="AJ247" s="16"/>
      <c r="AK247" s="33">
        <v>23</v>
      </c>
      <c r="AL247" s="16"/>
      <c r="AM247" s="187">
        <v>23</v>
      </c>
      <c r="AN247" s="187">
        <v>23</v>
      </c>
      <c r="AO247" s="187">
        <v>23</v>
      </c>
      <c r="AP247" s="187">
        <v>23</v>
      </c>
      <c r="AQ247" s="187">
        <v>23</v>
      </c>
      <c r="AR247" s="187">
        <v>23</v>
      </c>
      <c r="AS247" s="187">
        <v>23</v>
      </c>
      <c r="AT247" s="187">
        <v>23</v>
      </c>
      <c r="AU247" s="187">
        <v>23</v>
      </c>
      <c r="AV247" s="187">
        <v>23</v>
      </c>
      <c r="AW247" s="187">
        <v>23</v>
      </c>
      <c r="AX247" s="187">
        <v>23</v>
      </c>
      <c r="AY247" s="187">
        <v>23</v>
      </c>
      <c r="AZ247" s="187">
        <v>23</v>
      </c>
      <c r="BA247" s="187">
        <v>23</v>
      </c>
      <c r="BB247" s="187">
        <v>23</v>
      </c>
    </row>
    <row r="248" spans="26:54" ht="15">
      <c r="AF248"/>
      <c r="AG248"/>
      <c r="AH248"/>
      <c r="AI248"/>
      <c r="AJ248" s="16"/>
      <c r="AK248" s="33">
        <v>24</v>
      </c>
      <c r="AL248" s="16"/>
      <c r="AM248" s="187">
        <v>24</v>
      </c>
      <c r="AN248" s="187">
        <v>24</v>
      </c>
      <c r="AO248" s="187">
        <v>24</v>
      </c>
      <c r="AP248" s="187">
        <v>24</v>
      </c>
      <c r="AQ248" s="187">
        <v>24</v>
      </c>
      <c r="AR248" s="187">
        <v>24</v>
      </c>
      <c r="AS248" s="187">
        <v>24</v>
      </c>
      <c r="AT248" s="187">
        <v>24</v>
      </c>
      <c r="AU248" s="187">
        <v>24</v>
      </c>
      <c r="AV248" s="187">
        <v>24</v>
      </c>
      <c r="AW248" s="187">
        <v>24</v>
      </c>
      <c r="AX248" s="187">
        <v>24</v>
      </c>
      <c r="AY248" s="187">
        <v>24</v>
      </c>
      <c r="AZ248" s="187">
        <v>24</v>
      </c>
      <c r="BA248" s="187">
        <v>24</v>
      </c>
      <c r="BB248" s="187">
        <v>24</v>
      </c>
    </row>
    <row r="249" spans="26:54" ht="15">
      <c r="Z249" t="s">
        <v>100</v>
      </c>
      <c r="AA249"/>
      <c r="AB249" t="s">
        <v>115</v>
      </c>
      <c r="AF249"/>
      <c r="AG249"/>
      <c r="AH249"/>
      <c r="AI249"/>
      <c r="AJ249" s="16"/>
      <c r="AK249" s="33">
        <v>25</v>
      </c>
      <c r="AL249" s="16"/>
      <c r="AM249" s="187">
        <v>25</v>
      </c>
      <c r="AN249" s="187">
        <v>25</v>
      </c>
      <c r="AO249" s="187">
        <v>25</v>
      </c>
      <c r="AP249" s="187">
        <v>25</v>
      </c>
      <c r="AQ249" s="187">
        <v>25</v>
      </c>
      <c r="AR249" s="187">
        <v>25</v>
      </c>
      <c r="AS249" s="187">
        <v>25</v>
      </c>
      <c r="AT249" s="187">
        <v>25</v>
      </c>
      <c r="AU249" s="187">
        <v>25</v>
      </c>
      <c r="AV249" s="187">
        <v>25</v>
      </c>
      <c r="AW249" s="187">
        <v>25</v>
      </c>
      <c r="AX249" s="187">
        <v>25</v>
      </c>
      <c r="AY249" s="187">
        <v>25</v>
      </c>
      <c r="AZ249" s="187">
        <v>25</v>
      </c>
      <c r="BA249" s="187">
        <v>25</v>
      </c>
      <c r="BB249" s="187">
        <v>25</v>
      </c>
    </row>
    <row r="250" spans="26:54" ht="15">
      <c r="Z250"/>
      <c r="AA250"/>
      <c r="AB250"/>
      <c r="AF250"/>
      <c r="AG250"/>
      <c r="AH250"/>
      <c r="AI250"/>
      <c r="AJ250" s="16"/>
      <c r="AK250" s="33">
        <v>26</v>
      </c>
      <c r="AL250" s="16"/>
      <c r="AM250" s="187">
        <v>26</v>
      </c>
      <c r="AN250" s="187">
        <v>26</v>
      </c>
      <c r="AO250" s="187">
        <v>26</v>
      </c>
      <c r="AP250" s="187">
        <v>26</v>
      </c>
      <c r="AQ250" s="187">
        <v>26</v>
      </c>
      <c r="AR250" s="187">
        <v>26</v>
      </c>
      <c r="AS250" s="187">
        <v>26</v>
      </c>
      <c r="AT250" s="187">
        <v>26</v>
      </c>
      <c r="AU250" s="187">
        <v>26</v>
      </c>
      <c r="AV250" s="187">
        <v>26</v>
      </c>
      <c r="AW250" s="187">
        <v>26</v>
      </c>
      <c r="AX250" s="187">
        <v>26</v>
      </c>
      <c r="AY250" s="187">
        <v>26</v>
      </c>
      <c r="AZ250" s="187">
        <v>26</v>
      </c>
      <c r="BA250" s="187">
        <v>26</v>
      </c>
      <c r="BB250" s="187">
        <v>26</v>
      </c>
    </row>
    <row r="251" spans="26:54" ht="15">
      <c r="Z251" t="s">
        <v>103</v>
      </c>
      <c r="AA251"/>
      <c r="AB251" s="16" t="s">
        <v>67</v>
      </c>
      <c r="AF251"/>
      <c r="AG251"/>
      <c r="AH251"/>
      <c r="AI251"/>
      <c r="AJ251" s="16"/>
      <c r="AK251" s="33">
        <v>27</v>
      </c>
      <c r="AL251" s="16"/>
      <c r="AM251" s="187">
        <v>27</v>
      </c>
      <c r="AN251" s="187">
        <v>27</v>
      </c>
      <c r="AO251" s="187">
        <v>27</v>
      </c>
      <c r="AP251" s="187">
        <v>27</v>
      </c>
      <c r="AQ251" s="187">
        <v>27</v>
      </c>
      <c r="AR251" s="187">
        <v>27</v>
      </c>
      <c r="AS251" s="187">
        <v>27</v>
      </c>
      <c r="AT251" s="187">
        <v>27</v>
      </c>
      <c r="AU251" s="187">
        <v>27</v>
      </c>
      <c r="AV251" s="187">
        <v>27</v>
      </c>
      <c r="AW251" s="187">
        <v>27</v>
      </c>
      <c r="AX251" s="187">
        <v>27</v>
      </c>
      <c r="AY251" s="187">
        <v>27</v>
      </c>
      <c r="AZ251" s="187">
        <v>27</v>
      </c>
      <c r="BA251" s="187">
        <v>27</v>
      </c>
      <c r="BB251" s="187">
        <v>27</v>
      </c>
    </row>
    <row r="252" spans="26:54" ht="15">
      <c r="Z252" t="s">
        <v>101</v>
      </c>
      <c r="AA252"/>
      <c r="AB252" s="16" t="s">
        <v>113</v>
      </c>
      <c r="AF252"/>
      <c r="AG252"/>
      <c r="AH252"/>
      <c r="AI252"/>
      <c r="AJ252" s="16"/>
      <c r="AK252" s="33">
        <v>28</v>
      </c>
      <c r="AL252" s="16"/>
      <c r="AM252" s="187">
        <v>28</v>
      </c>
      <c r="AN252" s="187">
        <v>28</v>
      </c>
      <c r="AO252" s="187">
        <v>28</v>
      </c>
      <c r="AP252" s="187">
        <v>28</v>
      </c>
      <c r="AQ252" s="187">
        <v>28</v>
      </c>
      <c r="AR252" s="187">
        <v>28</v>
      </c>
      <c r="AS252" s="187">
        <v>28</v>
      </c>
      <c r="AT252" s="187">
        <v>28</v>
      </c>
      <c r="AU252" s="187">
        <v>28</v>
      </c>
      <c r="AV252" s="187">
        <v>28</v>
      </c>
      <c r="AW252" s="187">
        <v>28</v>
      </c>
      <c r="AX252" s="187">
        <v>28</v>
      </c>
      <c r="AY252" s="187">
        <v>28</v>
      </c>
      <c r="AZ252" s="187">
        <v>28</v>
      </c>
      <c r="BA252" s="187">
        <v>28</v>
      </c>
      <c r="BB252" s="187">
        <v>28</v>
      </c>
    </row>
    <row r="253" spans="26:54" ht="15">
      <c r="Z253"/>
      <c r="AA253"/>
      <c r="AB253" s="16" t="s">
        <v>114</v>
      </c>
      <c r="AF253"/>
      <c r="AG253"/>
      <c r="AH253"/>
      <c r="AI253"/>
      <c r="AJ253" s="16"/>
      <c r="AK253" s="33">
        <v>29</v>
      </c>
      <c r="AL253" s="16"/>
      <c r="AM253" s="187">
        <v>29</v>
      </c>
      <c r="AN253" s="187">
        <v>29</v>
      </c>
      <c r="AO253" s="187">
        <v>29</v>
      </c>
      <c r="AP253" s="187">
        <v>29</v>
      </c>
      <c r="AQ253" s="187">
        <v>29</v>
      </c>
      <c r="AR253" s="187">
        <v>29</v>
      </c>
      <c r="AS253" s="187">
        <v>29</v>
      </c>
      <c r="AT253" s="187">
        <v>29</v>
      </c>
      <c r="AU253" s="187">
        <v>29</v>
      </c>
      <c r="AV253" s="187">
        <v>29</v>
      </c>
      <c r="AW253" s="187">
        <v>29</v>
      </c>
      <c r="AX253" s="187">
        <v>29</v>
      </c>
      <c r="AY253" s="187">
        <v>29</v>
      </c>
      <c r="AZ253" s="187">
        <v>29</v>
      </c>
      <c r="BA253" s="187">
        <v>29</v>
      </c>
      <c r="BB253" s="187">
        <v>29</v>
      </c>
    </row>
    <row r="254" spans="26:54" ht="15">
      <c r="Z254"/>
      <c r="AA254"/>
      <c r="AB254" s="16" t="s">
        <v>129</v>
      </c>
      <c r="AF254"/>
      <c r="AG254"/>
      <c r="AH254"/>
      <c r="AI254"/>
      <c r="AJ254" s="16"/>
      <c r="AK254" s="33">
        <v>30</v>
      </c>
      <c r="AL254" s="16"/>
      <c r="AM254" s="187">
        <v>30</v>
      </c>
      <c r="AN254" s="187">
        <v>30</v>
      </c>
      <c r="AO254" s="187">
        <v>30</v>
      </c>
      <c r="AP254" s="187">
        <v>30</v>
      </c>
      <c r="AQ254" s="187">
        <v>30</v>
      </c>
      <c r="AR254" s="187">
        <v>30</v>
      </c>
      <c r="AS254" s="187">
        <v>30</v>
      </c>
      <c r="AT254" s="187">
        <v>30</v>
      </c>
      <c r="AU254" s="187">
        <v>30</v>
      </c>
      <c r="AV254" s="187">
        <v>30</v>
      </c>
      <c r="AW254" s="187">
        <v>30</v>
      </c>
      <c r="AX254" s="187">
        <v>30</v>
      </c>
      <c r="AY254" s="187">
        <v>30</v>
      </c>
      <c r="AZ254" s="187">
        <v>30</v>
      </c>
      <c r="BA254" s="187">
        <v>30</v>
      </c>
      <c r="BB254" s="187">
        <v>30</v>
      </c>
    </row>
    <row r="255" spans="26:54" ht="15">
      <c r="Z255"/>
      <c r="AA255"/>
      <c r="AB255" s="16" t="s">
        <v>130</v>
      </c>
      <c r="AG255"/>
      <c r="AH255"/>
      <c r="AI255"/>
      <c r="AJ255" s="16"/>
      <c r="AK255" s="33">
        <v>31</v>
      </c>
      <c r="AL255" s="16"/>
      <c r="AM255" s="187">
        <v>31</v>
      </c>
      <c r="AN255" s="187">
        <v>31</v>
      </c>
      <c r="AO255" s="187">
        <v>31</v>
      </c>
      <c r="AP255" s="187">
        <v>31</v>
      </c>
      <c r="AQ255" s="187">
        <v>31</v>
      </c>
      <c r="AR255" s="187">
        <v>31</v>
      </c>
      <c r="AS255" s="187">
        <v>31</v>
      </c>
      <c r="AT255" s="187">
        <v>31</v>
      </c>
      <c r="AU255" s="187">
        <v>31</v>
      </c>
      <c r="AV255" s="187">
        <v>31</v>
      </c>
      <c r="AW255" s="187">
        <v>31</v>
      </c>
      <c r="AX255" s="187">
        <v>31</v>
      </c>
      <c r="AY255" s="187">
        <v>31</v>
      </c>
      <c r="AZ255" s="187">
        <v>31</v>
      </c>
      <c r="BA255" s="187">
        <v>31</v>
      </c>
      <c r="BB255" s="187">
        <v>31</v>
      </c>
    </row>
    <row r="256" spans="26:54" ht="15">
      <c r="Z256"/>
      <c r="AA256"/>
      <c r="AB256"/>
      <c r="AG256"/>
      <c r="AH256"/>
      <c r="AI256"/>
      <c r="AJ256" s="16"/>
      <c r="AK256" s="33">
        <v>32</v>
      </c>
      <c r="AL256" s="16"/>
      <c r="AM256" s="187">
        <v>32</v>
      </c>
      <c r="AN256" s="187">
        <v>32</v>
      </c>
      <c r="AO256" s="187">
        <v>32</v>
      </c>
      <c r="AP256" s="187">
        <v>32</v>
      </c>
      <c r="AQ256" s="187">
        <v>32</v>
      </c>
      <c r="AR256" s="187">
        <v>32</v>
      </c>
      <c r="AS256" s="187">
        <v>32</v>
      </c>
      <c r="AT256" s="187">
        <v>32</v>
      </c>
      <c r="AU256" s="187">
        <v>32</v>
      </c>
      <c r="AV256" s="187">
        <v>32</v>
      </c>
      <c r="AW256" s="187">
        <v>32</v>
      </c>
      <c r="AX256" s="187">
        <v>32</v>
      </c>
      <c r="AY256" s="187">
        <v>32</v>
      </c>
      <c r="AZ256" s="187">
        <v>32</v>
      </c>
      <c r="BA256" s="187">
        <v>32</v>
      </c>
      <c r="BB256" s="187">
        <v>32</v>
      </c>
    </row>
    <row r="257" spans="26:54" ht="15">
      <c r="AA257"/>
      <c r="AB257"/>
      <c r="AG257"/>
      <c r="AH257"/>
      <c r="AI257"/>
      <c r="AJ257" s="16"/>
      <c r="AK257" s="33">
        <v>33</v>
      </c>
      <c r="AL257" s="16"/>
      <c r="AM257" s="187">
        <v>33</v>
      </c>
      <c r="AN257" s="187">
        <v>33</v>
      </c>
      <c r="AO257" s="187">
        <v>33</v>
      </c>
      <c r="AP257" s="187">
        <v>33</v>
      </c>
      <c r="AQ257" s="187">
        <v>33</v>
      </c>
      <c r="AR257" s="187">
        <v>33</v>
      </c>
      <c r="AS257" s="187">
        <v>33</v>
      </c>
      <c r="AT257" s="187">
        <v>33</v>
      </c>
      <c r="AU257" s="187">
        <v>33</v>
      </c>
      <c r="AV257" s="187">
        <v>33</v>
      </c>
      <c r="AW257" s="187">
        <v>33</v>
      </c>
      <c r="AX257" s="187">
        <v>33</v>
      </c>
      <c r="AY257" s="187">
        <v>33</v>
      </c>
      <c r="AZ257" s="187">
        <v>33</v>
      </c>
      <c r="BA257" s="187">
        <v>33</v>
      </c>
      <c r="BB257" s="187">
        <v>33</v>
      </c>
    </row>
    <row r="258" spans="26:54" ht="15">
      <c r="Z258" t="s">
        <v>119</v>
      </c>
      <c r="AA258"/>
      <c r="AB258" s="16" t="s">
        <v>1159</v>
      </c>
      <c r="AC258" s="16" t="s">
        <v>1160</v>
      </c>
      <c r="AD258" s="16" t="s">
        <v>1161</v>
      </c>
      <c r="AG258"/>
      <c r="AH258"/>
      <c r="AI258"/>
      <c r="AJ258" s="16"/>
      <c r="AK258" s="33">
        <v>34</v>
      </c>
      <c r="AL258" s="16"/>
      <c r="AM258" s="187">
        <v>34</v>
      </c>
      <c r="AN258" s="187">
        <v>34</v>
      </c>
      <c r="AO258" s="187">
        <v>34</v>
      </c>
      <c r="AP258" s="187">
        <v>34</v>
      </c>
      <c r="AQ258" s="187">
        <v>34</v>
      </c>
      <c r="AR258" s="187">
        <v>34</v>
      </c>
      <c r="AS258" s="187">
        <v>34</v>
      </c>
      <c r="AT258" s="187">
        <v>34</v>
      </c>
      <c r="AU258" s="187">
        <v>34</v>
      </c>
      <c r="AV258" s="187">
        <v>34</v>
      </c>
      <c r="AW258" s="187">
        <v>34</v>
      </c>
      <c r="AX258" s="187">
        <v>34</v>
      </c>
      <c r="AY258" s="187">
        <v>34</v>
      </c>
      <c r="AZ258" s="187">
        <v>34</v>
      </c>
      <c r="BA258" s="187">
        <v>34</v>
      </c>
      <c r="BB258" s="187">
        <v>34</v>
      </c>
    </row>
    <row r="259" spans="26:54" ht="15">
      <c r="Z259" t="s">
        <v>1164</v>
      </c>
      <c r="AA259" s="35">
        <v>0.19</v>
      </c>
      <c r="AB259" t="s">
        <v>11</v>
      </c>
      <c r="AC259" t="s">
        <v>12</v>
      </c>
      <c r="AD259" t="s">
        <v>12</v>
      </c>
      <c r="AG259"/>
      <c r="AH259"/>
      <c r="AI259"/>
      <c r="AJ259" s="16"/>
      <c r="AK259" s="33">
        <v>35</v>
      </c>
      <c r="AL259" s="16"/>
      <c r="AM259" s="187">
        <v>35</v>
      </c>
      <c r="AN259" s="187">
        <v>35</v>
      </c>
      <c r="AO259" s="187">
        <v>35</v>
      </c>
      <c r="AP259" s="187">
        <v>35</v>
      </c>
      <c r="AQ259" s="187">
        <v>35</v>
      </c>
      <c r="AR259" s="187">
        <v>35</v>
      </c>
      <c r="AS259" s="187">
        <v>35</v>
      </c>
      <c r="AT259" s="187">
        <v>35</v>
      </c>
      <c r="AU259" s="187">
        <v>35</v>
      </c>
      <c r="AV259" s="187">
        <v>35</v>
      </c>
      <c r="AW259" s="187">
        <v>35</v>
      </c>
      <c r="AX259" s="187">
        <v>35</v>
      </c>
      <c r="AY259" s="187">
        <v>35</v>
      </c>
      <c r="AZ259" s="187">
        <v>35</v>
      </c>
      <c r="BA259" s="187">
        <v>35</v>
      </c>
      <c r="BB259" s="187">
        <v>35</v>
      </c>
    </row>
    <row r="260" spans="26:54" ht="15">
      <c r="Z260" t="s">
        <v>1165</v>
      </c>
      <c r="AA260" s="35">
        <v>0.19</v>
      </c>
      <c r="AB260" t="s">
        <v>11</v>
      </c>
      <c r="AC260" t="s">
        <v>11</v>
      </c>
      <c r="AD260" t="s">
        <v>11</v>
      </c>
      <c r="AJ260" s="16"/>
      <c r="AK260" s="33">
        <v>36</v>
      </c>
      <c r="AL260" s="16"/>
      <c r="AM260" s="187">
        <v>36</v>
      </c>
      <c r="AN260" s="187">
        <v>36</v>
      </c>
      <c r="AO260" s="187">
        <v>36</v>
      </c>
      <c r="AP260" s="187">
        <v>36</v>
      </c>
      <c r="AQ260" s="187">
        <v>36</v>
      </c>
      <c r="AR260" s="187">
        <v>36</v>
      </c>
      <c r="AS260" s="187">
        <v>36</v>
      </c>
      <c r="AT260" s="187">
        <v>36</v>
      </c>
      <c r="AU260" s="187">
        <v>36</v>
      </c>
      <c r="AV260" s="187">
        <v>36</v>
      </c>
      <c r="AW260" s="187">
        <v>36</v>
      </c>
      <c r="AX260" s="187">
        <v>36</v>
      </c>
      <c r="AY260" s="187">
        <v>36</v>
      </c>
      <c r="AZ260" s="187">
        <v>36</v>
      </c>
      <c r="BA260" s="187">
        <v>36</v>
      </c>
      <c r="BB260" s="187">
        <v>36</v>
      </c>
    </row>
    <row r="261" spans="26:54" ht="15">
      <c r="Z261" t="s">
        <v>1166</v>
      </c>
      <c r="AA261" s="35">
        <v>0.19</v>
      </c>
      <c r="AB261" t="s">
        <v>11</v>
      </c>
      <c r="AC261" t="s">
        <v>11</v>
      </c>
      <c r="AD261" t="s">
        <v>11</v>
      </c>
      <c r="AJ261" s="252" t="s">
        <v>1218</v>
      </c>
    </row>
    <row r="262" spans="26:54" ht="15">
      <c r="Z262" t="s">
        <v>1167</v>
      </c>
      <c r="AA262" s="35">
        <v>0.19</v>
      </c>
      <c r="AB262" t="s">
        <v>11</v>
      </c>
      <c r="AC262" t="s">
        <v>11</v>
      </c>
      <c r="AD262" t="s">
        <v>11</v>
      </c>
    </row>
    <row r="263" spans="26:54" ht="15">
      <c r="Z263" t="s">
        <v>1168</v>
      </c>
      <c r="AA263" s="35">
        <v>0</v>
      </c>
      <c r="AB263" t="s">
        <v>12</v>
      </c>
      <c r="AC263" t="s">
        <v>12</v>
      </c>
      <c r="AD263" t="s">
        <v>12</v>
      </c>
    </row>
    <row r="264" spans="26:54" ht="15">
      <c r="Z264" t="s">
        <v>1169</v>
      </c>
      <c r="AA264" s="35">
        <v>0.19</v>
      </c>
      <c r="AB264" t="s">
        <v>11</v>
      </c>
      <c r="AC264" t="s">
        <v>11</v>
      </c>
      <c r="AD264" t="s">
        <v>11</v>
      </c>
    </row>
    <row r="265" spans="26:54" ht="15">
      <c r="Z265"/>
      <c r="AA265"/>
      <c r="AB265"/>
    </row>
    <row r="266" spans="26:54" ht="15">
      <c r="Z266"/>
      <c r="AA266"/>
      <c r="AB266"/>
    </row>
    <row r="267" spans="26:54" ht="15">
      <c r="Z267" s="36" t="s">
        <v>70</v>
      </c>
      <c r="AB267"/>
    </row>
    <row r="268" spans="26:54" ht="15">
      <c r="AB268"/>
    </row>
    <row r="269" spans="26:54" ht="15">
      <c r="Z269" s="36" t="s">
        <v>146</v>
      </c>
      <c r="AB269"/>
    </row>
    <row r="270" spans="26:54" ht="15">
      <c r="Z270" s="36" t="s">
        <v>147</v>
      </c>
      <c r="AB270"/>
    </row>
    <row r="271" spans="26:54" ht="15">
      <c r="AB271"/>
    </row>
    <row r="273" spans="26:30" ht="15">
      <c r="Z273" s="36" t="s">
        <v>150</v>
      </c>
      <c r="AB273" s="124" t="str">
        <f>IF(ISBLANK($E$14),"",VLOOKUP($E$14,$Z$259:$AB$264,3,FALSE))</f>
        <v>ja</v>
      </c>
      <c r="AD273" s="112" t="str">
        <f>AB273</f>
        <v>ja</v>
      </c>
    </row>
    <row r="274" spans="26:30" ht="15">
      <c r="Z274" s="36" t="s">
        <v>1162</v>
      </c>
      <c r="AA274"/>
      <c r="AB274" s="124" t="str">
        <f>IF(ISBLANK($E$14),"",VLOOKUP($E$14,$Z$259:$AC$265,4,FALSE))</f>
        <v>nein</v>
      </c>
      <c r="AD274" s="112" t="str">
        <f>AB274</f>
        <v>nein</v>
      </c>
    </row>
    <row r="275" spans="26:30" ht="15">
      <c r="Z275" s="36" t="s">
        <v>1163</v>
      </c>
      <c r="AA275"/>
      <c r="AB275" s="124" t="str">
        <f>IF(ISBLANK($E$14),"",VLOOKUP($E$14,$Z$257:$AD$263,5,FALSE))</f>
        <v>nein</v>
      </c>
      <c r="AD275" s="112" t="str">
        <f>AB275</f>
        <v>nein</v>
      </c>
    </row>
    <row r="276" spans="26:30" ht="15">
      <c r="Z276"/>
      <c r="AA276"/>
      <c r="AB276"/>
    </row>
    <row r="277" spans="26:30" ht="15">
      <c r="Z277"/>
      <c r="AA277"/>
      <c r="AB277"/>
    </row>
    <row r="278" spans="26:30" ht="15">
      <c r="Z278"/>
      <c r="AA278"/>
      <c r="AB278"/>
    </row>
    <row r="279" spans="26:30" ht="15">
      <c r="Z279"/>
      <c r="AA279"/>
      <c r="AB279"/>
    </row>
    <row r="280" spans="26:30" ht="15">
      <c r="Z280"/>
      <c r="AA280"/>
      <c r="AB280"/>
    </row>
    <row r="281" spans="26:30" ht="15">
      <c r="Z281"/>
      <c r="AA281"/>
      <c r="AB281"/>
    </row>
    <row r="282" spans="26:30" ht="15">
      <c r="Z282" t="s">
        <v>121</v>
      </c>
      <c r="AA282"/>
      <c r="AB282"/>
    </row>
    <row r="283" spans="26:30" ht="15">
      <c r="Z283"/>
      <c r="AA283"/>
      <c r="AB283"/>
    </row>
    <row r="284" spans="26:30" ht="15">
      <c r="Z284" s="18" t="str">
        <f xml:space="preserve"> "19%"</f>
        <v>19%</v>
      </c>
      <c r="AA284" s="16">
        <v>1.19</v>
      </c>
      <c r="AB284"/>
    </row>
    <row r="285" spans="26:30" ht="15">
      <c r="Z285" s="18" t="str">
        <f>"7%"</f>
        <v>7%</v>
      </c>
      <c r="AA285" s="16">
        <v>1.07</v>
      </c>
      <c r="AB285"/>
      <c r="AD285" s="36" t="s">
        <v>154</v>
      </c>
    </row>
    <row r="286" spans="26:30" ht="15">
      <c r="Z286" s="16" t="s">
        <v>23</v>
      </c>
      <c r="AA286" s="58">
        <v>1</v>
      </c>
      <c r="AB286"/>
      <c r="AD286" s="36" t="s">
        <v>11</v>
      </c>
    </row>
    <row r="287" spans="26:30" ht="15">
      <c r="Z287" s="16" t="s">
        <v>131</v>
      </c>
      <c r="AA287" s="58">
        <v>1</v>
      </c>
      <c r="AB287"/>
      <c r="AD287" s="36" t="s">
        <v>12</v>
      </c>
    </row>
    <row r="288" spans="26:30" ht="15">
      <c r="Z288"/>
      <c r="AA288"/>
      <c r="AB288"/>
    </row>
    <row r="289" spans="26:42" ht="15">
      <c r="Z289"/>
      <c r="AA289"/>
      <c r="AB289"/>
    </row>
    <row r="290" spans="26:42">
      <c r="Z290" s="36" t="s">
        <v>134</v>
      </c>
    </row>
    <row r="292" spans="26:42">
      <c r="AA292" s="61">
        <v>2013</v>
      </c>
      <c r="AB292" s="61">
        <v>2014</v>
      </c>
      <c r="AC292" s="61">
        <v>2015</v>
      </c>
      <c r="AD292" s="61">
        <v>2016</v>
      </c>
      <c r="AE292" s="61">
        <v>2017</v>
      </c>
      <c r="AF292" s="61">
        <v>2018</v>
      </c>
      <c r="AG292" s="61">
        <v>2019</v>
      </c>
      <c r="AH292" s="61">
        <v>2020</v>
      </c>
      <c r="AI292" s="61">
        <v>2021</v>
      </c>
      <c r="AJ292" s="61">
        <v>2022</v>
      </c>
      <c r="AK292" s="61">
        <v>2023</v>
      </c>
      <c r="AL292" s="61">
        <v>2024</v>
      </c>
      <c r="AM292" s="61">
        <v>2025</v>
      </c>
      <c r="AN292" s="36">
        <v>2026</v>
      </c>
      <c r="AO292" s="36">
        <v>2027</v>
      </c>
      <c r="AP292" s="36">
        <v>2028</v>
      </c>
    </row>
    <row r="293" spans="26:42">
      <c r="Z293" s="36" t="s">
        <v>108</v>
      </c>
      <c r="AA293" s="36">
        <v>1689</v>
      </c>
      <c r="AB293" s="36">
        <v>1689</v>
      </c>
      <c r="AC293" s="36">
        <v>1689</v>
      </c>
      <c r="AD293" s="36">
        <v>1656</v>
      </c>
      <c r="AE293" s="36">
        <v>1656</v>
      </c>
      <c r="AF293" s="36">
        <v>1656</v>
      </c>
      <c r="AG293" s="36">
        <v>1656</v>
      </c>
      <c r="AH293" s="36">
        <v>1648</v>
      </c>
      <c r="AI293" s="36">
        <v>1648</v>
      </c>
      <c r="AJ293" s="36">
        <v>1648</v>
      </c>
      <c r="AK293" s="36">
        <v>1992</v>
      </c>
      <c r="AL293" s="36">
        <v>1992</v>
      </c>
      <c r="AM293" s="36">
        <v>1992</v>
      </c>
      <c r="AN293" s="36">
        <v>1992</v>
      </c>
      <c r="AO293" s="36">
        <v>1992</v>
      </c>
      <c r="AP293" s="36">
        <v>1992</v>
      </c>
    </row>
    <row r="294" spans="26:42">
      <c r="Z294" s="36" t="s">
        <v>132</v>
      </c>
      <c r="AA294" s="36">
        <f>AA293/12</f>
        <v>140.75</v>
      </c>
      <c r="AB294" s="36">
        <f t="shared" ref="AB294:AH294" si="14">AB293/12</f>
        <v>140.75</v>
      </c>
      <c r="AC294" s="36">
        <f t="shared" si="14"/>
        <v>140.75</v>
      </c>
      <c r="AD294" s="36">
        <f t="shared" si="14"/>
        <v>138</v>
      </c>
      <c r="AE294" s="36">
        <f t="shared" si="14"/>
        <v>138</v>
      </c>
      <c r="AF294" s="36">
        <f t="shared" si="14"/>
        <v>138</v>
      </c>
      <c r="AG294" s="36">
        <f t="shared" si="14"/>
        <v>138</v>
      </c>
      <c r="AH294" s="57">
        <f t="shared" si="14"/>
        <v>137.33000000000001</v>
      </c>
      <c r="AI294" s="57">
        <f t="shared" ref="AI294:AK294" si="15">AI293/12</f>
        <v>137.33000000000001</v>
      </c>
      <c r="AJ294" s="57">
        <f t="shared" si="15"/>
        <v>137.33000000000001</v>
      </c>
      <c r="AK294" s="57">
        <f t="shared" si="15"/>
        <v>166</v>
      </c>
      <c r="AL294" s="57">
        <f t="shared" ref="AL294:AM294" si="16">AL293/12</f>
        <v>166</v>
      </c>
      <c r="AM294" s="57">
        <f t="shared" si="16"/>
        <v>166</v>
      </c>
      <c r="AN294" s="57">
        <f t="shared" ref="AN294:AO294" si="17">AN293/12</f>
        <v>166</v>
      </c>
      <c r="AO294" s="57">
        <f t="shared" si="17"/>
        <v>166</v>
      </c>
      <c r="AP294" s="57">
        <f t="shared" ref="AP294" si="18">AP293/12</f>
        <v>166</v>
      </c>
    </row>
    <row r="295" spans="26:42">
      <c r="Z295" s="36" t="s">
        <v>133</v>
      </c>
      <c r="AA295" s="57">
        <f>AA293/52</f>
        <v>32.479999999999997</v>
      </c>
      <c r="AB295" s="57">
        <f t="shared" ref="AB295:AH295" si="19">AB293/52</f>
        <v>32.479999999999997</v>
      </c>
      <c r="AC295" s="57">
        <f t="shared" si="19"/>
        <v>32.479999999999997</v>
      </c>
      <c r="AD295" s="57">
        <f t="shared" si="19"/>
        <v>31.85</v>
      </c>
      <c r="AE295" s="57">
        <f t="shared" si="19"/>
        <v>31.85</v>
      </c>
      <c r="AF295" s="57">
        <f t="shared" si="19"/>
        <v>31.85</v>
      </c>
      <c r="AG295" s="57">
        <f t="shared" si="19"/>
        <v>31.85</v>
      </c>
      <c r="AH295" s="57">
        <f t="shared" si="19"/>
        <v>31.69</v>
      </c>
      <c r="AI295" s="57">
        <f t="shared" ref="AI295:AK295" si="20">AI293/52</f>
        <v>31.69</v>
      </c>
      <c r="AJ295" s="57">
        <f t="shared" si="20"/>
        <v>31.69</v>
      </c>
      <c r="AK295" s="57">
        <f t="shared" si="20"/>
        <v>38.31</v>
      </c>
      <c r="AL295" s="57">
        <f t="shared" ref="AL295:AM295" si="21">AL293/52</f>
        <v>38.31</v>
      </c>
      <c r="AM295" s="57">
        <f t="shared" si="21"/>
        <v>38.31</v>
      </c>
      <c r="AN295" s="57">
        <f t="shared" ref="AN295:AO295" si="22">AN293/52</f>
        <v>38.31</v>
      </c>
      <c r="AO295" s="57">
        <f t="shared" si="22"/>
        <v>38.31</v>
      </c>
      <c r="AP295" s="57">
        <f t="shared" ref="AP295" si="23">AP293/52</f>
        <v>38.31</v>
      </c>
    </row>
    <row r="296" spans="26:42">
      <c r="Z296" s="36" t="s">
        <v>135</v>
      </c>
      <c r="AA296" s="57">
        <f>AA293/240</f>
        <v>7.04</v>
      </c>
      <c r="AB296" s="57">
        <f t="shared" ref="AB296:AH296" si="24">AB293/240</f>
        <v>7.04</v>
      </c>
      <c r="AC296" s="57">
        <f t="shared" si="24"/>
        <v>7.04</v>
      </c>
      <c r="AD296" s="57">
        <f t="shared" si="24"/>
        <v>6.9</v>
      </c>
      <c r="AE296" s="57">
        <f t="shared" si="24"/>
        <v>6.9</v>
      </c>
      <c r="AF296" s="57">
        <f t="shared" si="24"/>
        <v>6.9</v>
      </c>
      <c r="AG296" s="57">
        <f t="shared" si="24"/>
        <v>6.9</v>
      </c>
      <c r="AH296" s="57">
        <f t="shared" si="24"/>
        <v>6.87</v>
      </c>
      <c r="AI296" s="57">
        <f t="shared" ref="AI296:AJ296" si="25">AI293/240</f>
        <v>6.87</v>
      </c>
      <c r="AJ296" s="57">
        <f t="shared" si="25"/>
        <v>6.87</v>
      </c>
      <c r="AK296" s="57">
        <f>AK293/249</f>
        <v>8</v>
      </c>
      <c r="AL296" s="57">
        <f t="shared" ref="AL296:AM296" si="26">AL293/249</f>
        <v>8</v>
      </c>
      <c r="AM296" s="57">
        <f t="shared" si="26"/>
        <v>8</v>
      </c>
      <c r="AN296" s="57">
        <f t="shared" ref="AN296:AO296" si="27">AN293/249</f>
        <v>8</v>
      </c>
      <c r="AO296" s="57">
        <f t="shared" si="27"/>
        <v>8</v>
      </c>
      <c r="AP296" s="57">
        <f t="shared" ref="AP296" si="28">AP293/249</f>
        <v>8</v>
      </c>
    </row>
    <row r="299" spans="26:42">
      <c r="Z299" s="36" t="s">
        <v>140</v>
      </c>
    </row>
    <row r="300" spans="26:42">
      <c r="Z300" s="36" t="s">
        <v>136</v>
      </c>
      <c r="AA300" s="36" t="s">
        <v>137</v>
      </c>
      <c r="AB300" s="36" t="s">
        <v>138</v>
      </c>
      <c r="AC300" s="36" t="s">
        <v>139</v>
      </c>
    </row>
    <row r="301" spans="26:42">
      <c r="Z301" s="36" t="e">
        <f>HLOOKUP(YEAR($Q$22),$Z$292:$AS$297,2,FALSE)</f>
        <v>#N/A</v>
      </c>
      <c r="AA301" s="57" t="e">
        <f>HLOOKUP(YEAR($Q$22),$Z$292:$AS$297,3,FALSE)</f>
        <v>#N/A</v>
      </c>
      <c r="AB301" s="57" t="e">
        <f>HLOOKUP(YEAR($Q$22),$Z$292:$AS$297,4,FALSE)</f>
        <v>#N/A</v>
      </c>
      <c r="AC301" s="57" t="e">
        <f>HLOOKUP(YEAR($Q$22),$Z$292:$AS$297,5,FALSE)</f>
        <v>#N/A</v>
      </c>
    </row>
    <row r="304" spans="26:42">
      <c r="Z304" s="36" t="s">
        <v>142</v>
      </c>
      <c r="AB304" s="256" t="s">
        <v>1235</v>
      </c>
    </row>
    <row r="305" spans="26:28">
      <c r="Z305" s="36" t="s">
        <v>143</v>
      </c>
      <c r="AB305" s="66">
        <f ca="1">TODAY()</f>
        <v>45408</v>
      </c>
    </row>
    <row r="306" spans="26:28">
      <c r="Z306" s="36" t="s">
        <v>144</v>
      </c>
      <c r="AB306" s="36">
        <f>DATEVALUE(AB304)</f>
        <v>45777</v>
      </c>
    </row>
    <row r="309" spans="26:28">
      <c r="Z309" s="36" t="s">
        <v>166</v>
      </c>
    </row>
    <row r="311" spans="26:28">
      <c r="Z311" s="36" t="s">
        <v>163</v>
      </c>
      <c r="AA311" s="36">
        <v>144</v>
      </c>
    </row>
    <row r="312" spans="26:28">
      <c r="Z312" s="36" t="s">
        <v>883</v>
      </c>
      <c r="AA312" s="36">
        <v>60</v>
      </c>
    </row>
    <row r="313" spans="26:28">
      <c r="Z313" s="36" t="s">
        <v>162</v>
      </c>
      <c r="AA313" s="36">
        <v>180</v>
      </c>
    </row>
    <row r="314" spans="26:28">
      <c r="Z314" s="36" t="s">
        <v>158</v>
      </c>
      <c r="AA314" s="36">
        <v>12</v>
      </c>
    </row>
    <row r="315" spans="26:28">
      <c r="Z315" s="36" t="s">
        <v>165</v>
      </c>
      <c r="AA315" s="36">
        <v>96</v>
      </c>
    </row>
    <row r="316" spans="26:28">
      <c r="Z316" s="36" t="s">
        <v>164</v>
      </c>
      <c r="AA316" s="36">
        <v>60</v>
      </c>
    </row>
    <row r="317" spans="26:28">
      <c r="Z317" s="36" t="s">
        <v>161</v>
      </c>
      <c r="AA317" s="36">
        <v>168</v>
      </c>
    </row>
    <row r="318" spans="26:28">
      <c r="Z318" s="36" t="s">
        <v>159</v>
      </c>
      <c r="AA318" s="36">
        <v>120</v>
      </c>
    </row>
  </sheetData>
  <sheetProtection sheet="1" selectLockedCells="1"/>
  <protectedRanges>
    <protectedRange sqref="Q20:T20 E19:G19 C31:C40 O31:O40 Q31:Q40 C48:C57 S65:T67 Q48:Q57 C65:E67 C71:E74 C77:E79 O48:O57 G88:G92 C100:E104 O124:O125 G31:G40 E31:E40 G48:G57 E48:E57 S71:T73 S77:T79 I88:I92 C88:E92 O19:P20 E20 I100:I108 C107:E108 M31:M40 M48:M57" name="Bereich1"/>
  </protectedRanges>
  <sortState ref="Z273:AA280">
    <sortCondition ref="Z273"/>
  </sortState>
  <customSheetViews>
    <customSheetView guid="{7D0BE349-9A86-4AC3-ABA9-D3B7B6409AA0}" showPageBreaks="1" showGridLines="0" fitToPage="1" printArea="1" hiddenColumns="1">
      <selection sqref="A1:E1"/>
      <pageMargins left="0.70866141732283472" right="0.70866141732283472" top="0.57999999999999996" bottom="0.63" header="0.31496062992125984" footer="0.31496062992125984"/>
      <pageSetup paperSize="9" scale="49" orientation="portrait" r:id="rId1"/>
      <headerFooter>
        <oddHeader xml:space="preserve">&amp;L&amp;"-,Fett"
Nähere Erläuterungen zu den einzelnen Kostenkategorien dieses Kalkulationsblattes finden Sie im Moodle (Informationsblatt Trennungsrechnung) </oddHeader>
        <oddFooter>&amp;L&amp;8Finanzen- und Organisation
Roland Huber&amp;R&amp;8Kalkulationsblatt 2015 -  1</oddFooter>
      </headerFooter>
    </customSheetView>
  </customSheetViews>
  <mergeCells count="95">
    <mergeCell ref="C58:K59"/>
    <mergeCell ref="S27:S29"/>
    <mergeCell ref="V27:W29"/>
    <mergeCell ref="U27:U29"/>
    <mergeCell ref="E48:G48"/>
    <mergeCell ref="E36:G36"/>
    <mergeCell ref="S44:S46"/>
    <mergeCell ref="U44:U46"/>
    <mergeCell ref="V44:W46"/>
    <mergeCell ref="E37:G37"/>
    <mergeCell ref="C41:K42"/>
    <mergeCell ref="E33:G33"/>
    <mergeCell ref="E34:G34"/>
    <mergeCell ref="E35:G35"/>
    <mergeCell ref="V63:W63"/>
    <mergeCell ref="V69:W69"/>
    <mergeCell ref="V75:W75"/>
    <mergeCell ref="V86:W86"/>
    <mergeCell ref="V112:W112"/>
    <mergeCell ref="V98:W98"/>
    <mergeCell ref="B23:G23"/>
    <mergeCell ref="A1:P1"/>
    <mergeCell ref="B7:C7"/>
    <mergeCell ref="E11:W12"/>
    <mergeCell ref="E9:W9"/>
    <mergeCell ref="A2:C2"/>
    <mergeCell ref="E6:W7"/>
    <mergeCell ref="G69:I69"/>
    <mergeCell ref="E15:W17"/>
    <mergeCell ref="M44:M46"/>
    <mergeCell ref="E2:W3"/>
    <mergeCell ref="E22:G22"/>
    <mergeCell ref="E29:G29"/>
    <mergeCell ref="M27:M29"/>
    <mergeCell ref="E39:G39"/>
    <mergeCell ref="E40:G40"/>
    <mergeCell ref="E38:G38"/>
    <mergeCell ref="E31:G31"/>
    <mergeCell ref="E32:G32"/>
    <mergeCell ref="V14:W14"/>
    <mergeCell ref="E14:Q14"/>
    <mergeCell ref="E30:G30"/>
    <mergeCell ref="E19:J19"/>
    <mergeCell ref="G71:I71"/>
    <mergeCell ref="G72:I72"/>
    <mergeCell ref="C71:E71"/>
    <mergeCell ref="S113:S114"/>
    <mergeCell ref="C100:E100"/>
    <mergeCell ref="C72:E72"/>
    <mergeCell ref="G73:I73"/>
    <mergeCell ref="G75:I75"/>
    <mergeCell ref="B113:E114"/>
    <mergeCell ref="K100:Q104"/>
    <mergeCell ref="G113:P114"/>
    <mergeCell ref="G77:I77"/>
    <mergeCell ref="C77:E77"/>
    <mergeCell ref="C73:E73"/>
    <mergeCell ref="C78:E78"/>
    <mergeCell ref="C103:E103"/>
    <mergeCell ref="C66:E66"/>
    <mergeCell ref="C67:E67"/>
    <mergeCell ref="E49:G49"/>
    <mergeCell ref="E50:G50"/>
    <mergeCell ref="E51:G51"/>
    <mergeCell ref="E52:G52"/>
    <mergeCell ref="E53:G53"/>
    <mergeCell ref="E54:G54"/>
    <mergeCell ref="E55:G55"/>
    <mergeCell ref="E56:G56"/>
    <mergeCell ref="E57:G57"/>
    <mergeCell ref="G65:I65"/>
    <mergeCell ref="G66:I66"/>
    <mergeCell ref="G67:I67"/>
    <mergeCell ref="G63:I63"/>
    <mergeCell ref="C65:E65"/>
    <mergeCell ref="C102:E102"/>
    <mergeCell ref="G79:I79"/>
    <mergeCell ref="G78:I78"/>
    <mergeCell ref="G84:S84"/>
    <mergeCell ref="C79:E79"/>
    <mergeCell ref="C101:E101"/>
    <mergeCell ref="A161:W162"/>
    <mergeCell ref="A142:W150"/>
    <mergeCell ref="P124:Q124"/>
    <mergeCell ref="G112:P112"/>
    <mergeCell ref="C104:E104"/>
    <mergeCell ref="C107:E107"/>
    <mergeCell ref="C108:E108"/>
    <mergeCell ref="K107:Q108"/>
    <mergeCell ref="A113:A114"/>
    <mergeCell ref="V134:W134"/>
    <mergeCell ref="W113:W114"/>
    <mergeCell ref="V116:W116"/>
    <mergeCell ref="C124:K124"/>
    <mergeCell ref="B153:F158"/>
  </mergeCells>
  <phoneticPr fontId="54" type="noConversion"/>
  <conditionalFormatting sqref="E15:W17">
    <cfRule type="expression" dxfId="8" priority="18">
      <formula>$AB$305&gt;$AB$306</formula>
    </cfRule>
  </conditionalFormatting>
  <conditionalFormatting sqref="C84:T84">
    <cfRule type="expression" dxfId="7" priority="21">
      <formula>$AD$273="nein"</formula>
    </cfRule>
  </conditionalFormatting>
  <conditionalFormatting sqref="S31:T31">
    <cfRule type="expression" dxfId="6" priority="12">
      <formula>ISERR(S31)</formula>
    </cfRule>
  </conditionalFormatting>
  <conditionalFormatting sqref="C41:K42">
    <cfRule type="expression" dxfId="5" priority="22">
      <formula>$Y$42=16</formula>
    </cfRule>
  </conditionalFormatting>
  <conditionalFormatting sqref="S32:T40">
    <cfRule type="expression" dxfId="4" priority="9">
      <formula>ISERR(S32)</formula>
    </cfRule>
  </conditionalFormatting>
  <conditionalFormatting sqref="T48:T57">
    <cfRule type="expression" dxfId="3" priority="8">
      <formula>ISERR(T48)</formula>
    </cfRule>
  </conditionalFormatting>
  <conditionalFormatting sqref="C58:K59">
    <cfRule type="expression" dxfId="2" priority="7">
      <formula>$Y$59=16</formula>
    </cfRule>
  </conditionalFormatting>
  <conditionalFormatting sqref="S48">
    <cfRule type="expression" dxfId="1" priority="5">
      <formula>ISERR(S48)</formula>
    </cfRule>
  </conditionalFormatting>
  <conditionalFormatting sqref="S49:S57">
    <cfRule type="expression" dxfId="0" priority="4">
      <formula>ISERR(S49)</formula>
    </cfRule>
  </conditionalFormatting>
  <dataValidations xWindow="662" yWindow="1175" count="10">
    <dataValidation type="decimal" operator="greaterThan" allowBlank="1" showInputMessage="1" showErrorMessage="1" sqref="WUU983084 E65608 SE65608 ACA65608 AVS65608 BFO65608 BPK65608 BZG65608 CJC65608 CSY65608 DCU65608 DMQ65608 DWM65608 EGI65608 EQE65608 FAA65608 FJW65608 FTS65608 GDO65608 GNK65608 RWU917548 SQM917548 TAI917548 TKE917548 TUA917548 JYA65608 KHW65608 KRS65608 LBO65608 LLK65608 MFC65608 MOY65608 MYU65608 NIQ65608 NSM65608 OCI65608 OME65608 OWA65608 PFW65608 PPS65608 PZO65608 QJK65608 QTG65608 RDC65608 RMY65608 RWU65608 UDW917548 SQM65608 TAI65608 TKE65608 TUA65608 UDW65608 UNS65608 UXO65608 VHK65608 VRG65608 WBC65608 WKY65608 WUU65608 E131144 SE131144 ACA131144 AVS131144 BFO131144 BPK131144 BZG131144 CJC131144 CSY131144 DCU131144 DMQ131144 DWM131144 EGI131144 EQE131144 FAA131144 FJW131144 FTS131144 GDO131144 GNK131144 UNS917548 UXO917548 VHK917548 VRG917548 WBC917548 WKY917548 JYA131144 KHW131144 KRS131144 LBO131144 LLK131144 MFC131144 MOY131144 MYU131144 NIQ131144 NSM131144 OCI131144 OME131144 OWA131144 PFW131144 PPS131144 PZO131144 QJK131144 QTG131144 RDC131144 RMY131144 RWU131144 WUU917548 SQM131144 TAI131144 TKE131144 TUA131144 UDW131144 UNS131144 UXO131144 VHK131144 VRG131144 WBC131144 WKY131144 WUU131144 E196680 SE196680 ACA196680 AVS196680 BFO196680 BPK196680 BZG196680 CJC196680 CSY196680 DCU196680 DMQ196680 DWM196680 EGI196680 EQE196680 FAA196680 FJW196680 FTS196680 GDO196680 GNK196680 E983084 SE983084 ACA983084 AVS983084 JYA196680 KHW196680 KRS196680 LBO196680 LLK196680 MFC196680 MOY196680 MYU196680 NIQ196680 NSM196680 OCI196680 OME196680 OWA196680 PFW196680 PPS196680 PZO196680 QJK196680 QTG196680 RDC196680 RMY196680 RWU196680 BFO983084 SQM196680 TAI196680 TKE196680 TUA196680 UDW196680 UNS196680 UXO196680 VHK196680 VRG196680 WBC196680 WKY196680 WUU196680 E262216 SE262216 ACA262216 AVS262216 BFO262216 BPK262216 BZG262216 CJC262216 CSY262216 DCU262216 DMQ262216 DWM262216 EGI262216 EQE262216 FAA262216 FJW262216 FTS262216 GDO262216 GNK262216 BPK983084 BZG983084 CJC983084 CSY983084 DCU983084 DMQ983084 JYA262216 KHW262216 KRS262216 LBO262216 LLK262216 MFC262216 MOY262216 MYU262216 NIQ262216 NSM262216 OCI262216 OME262216 OWA262216 PFW262216 PPS262216 PZO262216 QJK262216 QTG262216 RDC262216 RMY262216 RWU262216 DWM983084 SQM262216 TAI262216 TKE262216 TUA262216 UDW262216 UNS262216 UXO262216 VHK262216 VRG262216 WBC262216 WKY262216 WUU262216 E327752 SE327752 ACA327752 AVS327752 BFO327752 BPK327752 BZG327752 CJC327752 CSY327752 DCU327752 DMQ327752 DWM327752 EGI327752 EQE327752 FAA327752 FJW327752 FTS327752 GDO327752 GNK327752 EGI983084 EQE983084 FAA983084 FJW983084 FTS983084 GDO983084 JYA327752 KHW327752 KRS327752 LBO327752 LLK327752 MFC327752 MOY327752 MYU327752 NIQ327752 NSM327752 OCI327752 OME327752 OWA327752 PFW327752 PPS327752 PZO327752 QJK327752 QTG327752 RDC327752 RMY327752 RWU327752 GNK983084 SQM327752 TAI327752 TKE327752 TUA327752 UDW327752 UNS327752 UXO327752 VHK327752 VRG327752 WBC327752 WKY327752 WUU327752 E393288 SE393288 ACA393288 AVS393288 BFO393288 BPK393288 BZG393288 CJC393288 CSY393288 DCU393288 DMQ393288 DWM393288 EGI393288 EQE393288 FAA393288 FJW393288 FTS393288 GDO393288 GNK393288 JYA393288 KHW393288 KRS393288 LBO393288 LLK393288 MFC393288 MOY393288 MYU393288 NIQ393288 NSM393288 OCI393288 OME393288 OWA393288 PFW393288 PPS393288 PZO393288 QJK393288 QTG393288 RDC393288 RMY393288 RWU393288 SQM393288 TAI393288 TKE393288 TUA393288 UDW393288 UNS393288 UXO393288 VHK393288 VRG393288 WBC393288 WKY393288 WUU393288 E458824 SE458824 ACA458824 AVS458824 BFO458824 BPK458824 BZG458824 CJC458824 CSY458824 DCU458824 DMQ458824 DWM458824 EGI458824 EQE458824 FAA458824 FJW458824 FTS458824 GDO458824 GNK458824 JYA983084 KHW983084 KRS983084 LBO983084 LLK983084 JYA458824 KHW458824 KRS458824 LBO458824 LLK458824 MFC458824 MOY458824 MYU458824 NIQ458824 NSM458824 OCI458824 OME458824 OWA458824 PFW458824 PPS458824 PZO458824 QJK458824 QTG458824 RDC458824 RMY458824 RWU458824 SQM458824 TAI458824 TKE458824 TUA458824 UDW458824 UNS458824 UXO458824 VHK458824 VRG458824 WBC458824 WKY458824 WUU458824 E524360 SE524360 ACA524360 AVS524360 BFO524360 BPK524360 BZG524360 CJC524360 CSY524360 DCU524360 DMQ524360 DWM524360 EGI524360 EQE524360 FAA524360 FJW524360 FTS524360 GDO524360 GNK524360 MFC983084 MOY983084 MYU983084 NIQ983084 NSM983084 OCI983084 JYA524360 KHW524360 KRS524360 LBO524360 LLK524360 MFC524360 MOY524360 MYU524360 NIQ524360 NSM524360 OCI524360 OME524360 OWA524360 PFW524360 PPS524360 PZO524360 QJK524360 QTG524360 RDC524360 RMY524360 RWU524360 SQM524360 TAI524360 TKE524360 TUA524360 UDW524360 UNS524360 UXO524360 VHK524360 VRG524360 WBC524360 WKY524360 WUU524360 E589896 SE589896 ACA589896 AVS589896 BFO589896 BPK589896 BZG589896 CJC589896 CSY589896 DCU589896 DMQ589896 DWM589896 EGI589896 EQE589896 FAA589896 FJW589896 FTS589896 GDO589896 GNK589896 OME983084 OWA983084 PFW983084 PPS983084 PZO983084 QJK983084 JYA589896 KHW589896 KRS589896 LBO589896 LLK589896 MFC589896 MOY589896 MYU589896 NIQ589896 NSM589896 OCI589896 OME589896 OWA589896 PFW589896 PPS589896 PZO589896 QJK589896 QTG589896 RDC589896 RMY589896 RWU589896 SQM589896 TAI589896 TKE589896 TUA589896 UDW589896 UNS589896 UXO589896 VHK589896 VRG589896 WBC589896 WKY589896 WUU589896 E655432 SE655432 ACA655432 AVS655432 BFO655432 BPK655432 BZG655432 CJC655432 CSY655432 DCU655432 DMQ655432 DWM655432 EGI655432 EQE655432 FAA655432 FJW655432 FTS655432 GDO655432 GNK655432 QTG983084 RDC983084 RMY983084 RWU983084 SQM983084 JYA655432 KHW655432 KRS655432 LBO655432 LLK655432 MFC655432 MOY655432 MYU655432 NIQ655432 NSM655432 OCI655432 OME655432 OWA655432 PFW655432 PPS655432 PZO655432 QJK655432 QTG655432 RDC655432 RMY655432 RWU655432 SQM655432 TAI655432 TKE655432 TUA655432 UDW655432 UNS655432 UXO655432 VHK655432 VRG655432 WBC655432 WKY655432 WUU655432 E720968 SE720968 ACA720968 TAI983084 AVS720968 BFO720968 BPK720968 BZG720968 CJC720968 CSY720968 DCU720968 DMQ720968 DWM720968 EGI720968 EQE720968 FAA720968 FJW720968 FTS720968 GDO720968 GNK720968 TKE983084 TUA983084 UDW983084 UNS983084 UXO983084 VHK983084 JYA720968 KHW720968 KRS720968 LBO720968 LLK720968 MFC720968 MOY720968 MYU720968 NIQ720968 NSM720968 OCI720968 OME720968 OWA720968 PFW720968 PPS720968 PZO720968 QJK720968 QTG720968 RDC720968 RMY720968 RWU720968 SQM720968 TAI720968 TKE720968 TUA720968 UDW720968 UNS720968 UXO720968 VHK720968 VRG720968 WBC720968 WKY720968 WUU720968 E786504 SE786504 ACA786504 VRG983084 AVS786504 BFO786504 BPK786504 BZG786504 CJC786504 CSY786504 DCU786504 DMQ786504 DWM786504 EGI786504 EQE786504 FAA786504 FJW786504 FTS786504 GDO786504 GNK786504 WBC983084 WKY983084 RMY917548 JYA786504 KHW786504 KRS786504 LBO786504 LLK786504 MFC786504 MOY786504 MYU786504 NIQ786504 NSM786504 OCI786504 OME786504 OWA786504 PFW786504 PPS786504 PZO786504 QJK786504 QTG786504 RDC786504 RMY786504 RWU786504 SQM786504 TAI786504 TKE786504 TUA786504 UDW786504 UNS786504 UXO786504 VHK786504 VRG786504 WBC786504 WKY786504 WUU786504 E852040 SE852040 ACA852040 AVS852040 BFO852040 BPK852040 BZG852040 CJC852040 CSY852040 DCU852040 DMQ852040 DWM852040 EGI852040 EQE852040 FAA852040 FJW852040 FTS852040 GDO852040 GNK852040 JYA852040 KHW852040 KRS852040 LBO852040 LLK852040 MFC852040 MOY852040 MYU852040 NIQ852040 NSM852040 OCI852040 OME852040 OWA852040 PFW852040 PPS852040 PZO852040 QJK852040 QTG852040 RDC852040 RMY852040 RWU852040 SQM852040 TAI852040 TKE852040 TUA852040 UDW852040 UNS852040 UXO852040 VHK852040 VRG852040 WBC852040 WKY852040 WUU852040 E917548 SE917548 ACA917548 AVS917548 BFO917548 BPK917548 BZG917548 CJC917548 CSY917548 DCU917548 DMQ917548 DWM917548 EGI917548 EQE917548 FAA917548 FJW917548 FTS917548 GDO917548 GNK917548 JYA917548 KHW917548 KRS917548 LBO917548 LLK917548 MFC917548 MOY917548 MYU917548 NIQ917548 NSM917548 OCI917548 OME917548 OWA917548 PFW917548 PPS917548 PZO917548 QJK917548 QTG917548 RDC917548 TUA8:TUA17 UDW8:UDW17 UNS8:UNS17 MOY8:MOY17 UXO8:UXO17 SE8:SE17 DCU8:DCU17 VHK8:VHK17 VRG8:VRG17 WBC8:WBC17 MYU8:MYU17 GNK8:GNK17 WKY8:WKY17 WUU8:WUU17 NIQ8:NIQ17 ACA8:ACA17 DMQ8:DMQ17 NSM8:NSM17 OCI8:OCI17 OME8:OME17 JYA8:JYA17 DWM8:DWM17 OWA8:OWA17 KHW8:KHW17 PFW8:PFW17 PPS8:PPS17 AVS8:AVS17 CSY8:CSY17 EGI8:EGI17 PZO8:PZO17 KRS8:KRS17 SQM8:SQM17 TAI8:TAI17 TKE8:TKE17 MFC8:MFC17 QJK8:QJK17 BFO8:BFO17 EQE8:EQE17 QTG8:QTG17 LBO8:LBO17 RDC8:RDC17 BPK8:BPK17 FAA8:FAA17 RMY8:RMY17 LLK8:LLK17 RWU8:RWU17 CJC8:CJC17 BZG8:BZG17 FJW8:FJW17 GDO8:GDO17 FTS8:FTS17 DCU21:DCU23 UDW21:UDW23 UNS21:UNS23 UXO21:UXO23 MOY21:MOY23 GNK21:GNK23 VHK21:VHK23 VRG21:VRG23 WBC21:WBC23 MYU21:MYU23 WKY21:WKY23 ACA21:ACA23 DMQ21:DMQ23 WUU21:WUU23 NIQ21:NIQ23 NSM21:NSM23 OCI21:OCI23 JYA21:JYA23 DWM21:DWM23 GDO21:GDO23 OME21:OME23 KHW21:KHW23 OWA21:OWA23 PFW21:PFW23 AVS21:AVS23 EGI21:EGI23 PPS21:PPS23 KRS21:KRS23 SQM21:SQM23 PZO21:PZO23 BFO21:BFO23 EQE21:EQE23 TAI21:TAI23 TKE21:TKE23 MFC21:MFC23 QJK21:QJK23 LBO21:LBO23 QTG21:QTG23 BPK21:BPK23 FAA21:FAA23 RDC21:RDC23 LLK21:LLK23 TUA21:TUA23 SE21:SE23 RMY21:RMY23 BZG21:BZG23 FJW21:FJW23 RWU21:RWU23 FTS21:FTS23 CSY21:CSY23 CJC21:CJC23" xr:uid="{00000000-0002-0000-0000-000000000000}">
      <formula1>0</formula1>
    </dataValidation>
    <dataValidation type="list" errorStyle="warning" allowBlank="1" showInputMessage="1" showErrorMessage="1" errorTitle="Falsche Eingabe" error="Fehler bei der Eingabe._x000a_Bitte Daten aus der Auswahlliste wählen (Pfeil neben Datenfeld anklicken)!" promptTitle="Kalkulationsgrundlage:" prompt="Bei Aufträgen für private Firmen und Personen ist immer nach der VwV-Kostenfestlegung zu kalkulieren._x000a_Die DFG-Sätze sind für DFG-Aufträge und sonstige begründete Fälle zu verwenden." sqref="E22:G22" xr:uid="{00000000-0002-0000-0000-000001000000}">
      <formula1>$Z$251:$Z$253</formula1>
    </dataValidation>
    <dataValidation type="list" allowBlank="1" showInputMessage="1" showErrorMessage="1" promptTitle="Arbeitszeiteinheiten" prompt="Bitte geben Sie hier die Arbeitszeiteinheit an:" sqref="O48:O57 O32:O40" xr:uid="{00000000-0002-0000-0000-000002000000}">
      <formula1>$AB$251:$AB$255</formula1>
    </dataValidation>
    <dataValidation type="list" allowBlank="1" showInputMessage="1" showErrorMessage="1" promptTitle="Art des Projektes" prompt="Bitte geben Sie hier die Art des Projekts an." sqref="E14:Q14" xr:uid="{00000000-0002-0000-0000-000003000000}">
      <formula1>$Z$259:$Z$265</formula1>
    </dataValidation>
    <dataValidation type="list" allowBlank="1" showInputMessage="1" showErrorMessage="1" promptTitle="Arbeitszeiteinheiten" prompt="Bitte geben Sie hier die Arbeitszeiteinheit an:" sqref="O31" xr:uid="{00000000-0002-0000-0000-000005000000}">
      <formula1>$AB$251:$AB$256</formula1>
    </dataValidation>
    <dataValidation type="list" allowBlank="1" showInputMessage="1" showErrorMessage="1" promptTitle="Vorsteuerabzug?" prompt="Soll bei Investitionen ein Vorsteuerabzug erfolgen? (Bitte vor Abgabe des Antrags unbedingt mit der Finanz- und Organisationsabteilung Möglichkeiten und Konsequenzen abklären)" sqref="E84" xr:uid="{00000000-0002-0000-0000-000006000000}">
      <formula1>$AD$286:$AD$287</formula1>
    </dataValidation>
    <dataValidation type="list" allowBlank="1" showInputMessage="1" showErrorMessage="1" sqref="E88:E92" xr:uid="{00000000-0002-0000-0000-000007000000}">
      <formula1>$Z$311:$Z$318</formula1>
    </dataValidation>
    <dataValidation type="list" allowBlank="1" showInputMessage="1" showErrorMessage="1" sqref="O124" xr:uid="{00000000-0002-0000-0000-000008000000}">
      <formula1>$Z$269:$Z$270</formula1>
    </dataValidation>
    <dataValidation type="list" allowBlank="1" showInputMessage="1" showErrorMessage="1" promptTitle="Vergütungsgruppe" prompt="Wählen Sie hier die Vergütungsgruppe des/der zu kalkulierenden Mitarbeiters/Mitarbeiterin aus." sqref="E31:G40 E48:G57" xr:uid="{00000000-0002-0000-0000-000009000000}">
      <formula1>$Z$225:$Z$246</formula1>
    </dataValidation>
    <dataValidation type="list" allowBlank="1" showInputMessage="1" showErrorMessage="1" sqref="C100:E104 C107:E108" xr:uid="{00000000-0002-0000-0000-000004000000}">
      <formula1>$AL$226:$AL$238</formula1>
    </dataValidation>
  </dataValidations>
  <printOptions horizontalCentered="1"/>
  <pageMargins left="0.27559055118110237" right="0.27559055118110237" top="0.43307086614173229" bottom="0.62992125984251968" header="0.31496062992125984" footer="0.31496062992125984"/>
  <pageSetup paperSize="9" scale="51" fitToHeight="2" orientation="portrait" r:id="rId2"/>
  <headerFooter>
    <oddFooter>&amp;L&amp;8Finanzen, Steuern und Organisation
Roland Huber&amp;C&amp;8Seite &amp;P / &amp;N&amp;R&amp;8Kalkulationsblatt  - Version 2.4
vom 23.04.2024</oddFooter>
  </headerFooter>
  <rowBreaks count="1" manualBreakCount="1">
    <brk id="81" max="41" man="1"/>
  </rowBreaks>
  <drawing r:id="rId3"/>
  <legacyDrawing r:id="rId4"/>
  <extLst>
    <ext xmlns:x14="http://schemas.microsoft.com/office/spreadsheetml/2009/9/main" uri="{CCE6A557-97BC-4b89-ADB6-D9C93CAAB3DF}">
      <x14:dataValidations xmlns:xm="http://schemas.microsoft.com/office/excel/2006/main" xWindow="662" yWindow="1175" count="1">
        <x14:dataValidation type="list" allowBlank="1" showInputMessage="1" showErrorMessage="1" xr:uid="{00000000-0002-0000-0000-00000A000000}">
          <x14:formula1>
            <xm:f>#REF!</xm:f>
          </x14:formula1>
          <xm:sqref>WUX983131:WUX983133 VRK983132:VRK983134 VHO983132:VHO983134 UXS983132:UXS983134 UNW983132:UNW983134 UEA983132:UEA983134 TUE983132:TUE983134 TKI983132:TKI983134 TAM983132:TAM983134 SQQ983132:SQQ983134 RDG71:RDG73 RWY983132:RWY983134 RNC983132:RNC983134 RDG983132:RDG983134 QTK983132:QTK983134 QJO983132:QJO983134 PZS983132:PZS983134 PPW983132:PPW983134 PGA983132:PGA983134 OWE983132:OWE983134 OMI983132:OMI983134 OCM983132:OCM983134 NSQ983132:NSQ983134 NIU983132:NIU983134 MYY983132:MYY983134 MPC983132:MPC983134 MFG983132:MFG983134 LBS71:LBS73 LLO983132:LLO983134 LBS983132:LBS983134 KRW983132:KRW983134 KIA983132:KIA983134 JYE983132:JYE983134 I196728:I196730 WUY131192:WUY131194 WLC131192:WLC131194 WBG131192:WBG131194 VRK131192:VRK131194 VHO131192:VHO131194 LBS65656:LBS65658 KRW65656:KRW65658 GNO983132:GNO983134 GDS983132:GDS983134 FTW983132:FTW983134 FKA983132:FKA983134 FAE983132:FAE983134 EQI983132:EQI983134 EGM983132:EGM983134 DWQ983132:DWQ983134 DMU983132:DMU983134 DCY983132:DCY983134 CTC983132:CTC983134 CJG983132:CJG983134 BZK983132:BZK983134 BPO983132:BPO983134 BFS983132:BFS983134 AVW983132:AVW983134 I65656:I65658 ACE983132:ACE983134 SI983132:SI983134 FAE71:FAE73 I983132:I983134 WUY917596:WUY917598 WLC917596:WLC917598 WBG917596:WBG917598 VRK917596:VRK917598 VHO917596:VHO917598 UXS917596:UXS917598 UNW917596:UNW917598 UEA917596:UEA917598 TUE917596:TUE917598 TKI917596:TKI917598 TAM917596:TAM917598 SQQ917596:SQQ917598 QTK71:QTK73 RWY917596:RWY917598 RNC917596:RNC917598 RDG917596:RDG917598 QTK917596:QTK917598 QJO917596:QJO917598 PZS917596:PZS917598 PPW917596:PPW917598 PGA917596:PGA917598 OWE917596:OWE917598 OMI917596:OMI917598 OCM917596:OCM917598 NSQ917596:NSQ917598 NIU917596:NIU917598 MYY917596:MYY917598 MPC917596:MPC917598 MFG917596:MFG917598 KRW71:KRW73 LLO917596:LLO917598 LBS917596:LBS917598 KRW917596:KRW917598 KIA917596:KIA917598 JYE917596:JYE917598 UXS131192:UXS131194 UNW131192:UNW131194 UEA131192:UEA131194 TUE131192:TUE131194 TKI131192:TKI131194 TAM131192:TAM131194 KIA65656:KIA65658 JYE65656:JYE65658 GNO917596:GNO917598 GDS917596:GDS917598 FTW917596:FTW917598 FKA917596:FKA917598 FAE917596:FAE917598 EQI917596:EQI917598 EGM917596:EGM917598 DWQ917596:DWQ917598 DMU917596:DMU917598 DCY917596:DCY917598 CTC917596:CTC917598 CJG917596:CJG917598 BZK917596:BZK917598 BPO917596:BPO917598 BFS917596:BFS917598 AVW917596:AVW917598 WUY71:WUY73 ACE917596:ACE917598 SI917596:SI917598 EQI71:EQI73 I917596:I917598 SQQ196728:SQQ196730 MPC71:MPC73 RWY196728:RWY196730 RNC196728:RNC196730 RDG196728:RDG196730 QTK196728:QTK196730 QJO196728:QJO196730 PZS196728:PZS196730 PPW196728:PPW196730 PGA196728:PGA196730 OWE196728:OWE196730 OMI196728:OMI196730 QJO71:QJO73 OCM196728:OCM196730 NSQ196728:NSQ196730 NIU196728:NIU196730 MYY196728:MYY196730 MPC196728:MPC196730 MFG196728:MFG196730 GNO71:GNO73 LLO196728:LLO196730 LBS196728:LBS196730 KRW196728:KRW196730 KIA196728:KIA196730 JYE196728:JYE196730 PPW65656:PPW65658 PGA65656:PGA65658 OWE65656:OWE65658 OMI65656:OMI65658 KIA71:KIA73 OCM65656:OCM65658 NSQ65656:NSQ65658 BFS65656:BFS65658 AVW65656:AVW65658 GNO196728:GNO196730 SQQ131192:SQQ131194 MFG71:MFG73 RWY131192:RWY131194 RNC131192:RNC131194 RDG131192:RDG131194 QTK131192:QTK131194 QJO131192:QJO131194 PZS131192:PZS131194 GDS196728:GDS196730 FTW196728:FTW196730 FKA196728:FKA196730 FAE196728:FAE196730 EQI196728:EQI196730 EGM196728:EGM196730 DWQ196728:DWQ196730 DMU196728:DMU196730 DCY196728:DCY196730 CTC196728:CTC196730 CJG196728:CJG196730 BZK196728:BZK196730 BPO196728:BPO196730 BFS196728:BFS196730 AVW196728:AVW196730 SQQ71:SQQ73 WLC71:WLC73 ACE196728:ACE196730 SI196728:SI196730 EGM71:EGM73 LLO71:LLO73 WUY786552:WUY786554 WLC786552:WLC786554 WBG786552:WBG786554 VRK786552:VRK786554 VHO786552:VHO786554 UXS786552:UXS786554 UNW786552:UNW786554 UEA786552:UEA786554 TUE786552:TUE786554 TKI786552:TKI786554 TAM786552:TAM786554 SQQ786552:SQQ786554 PZS71:PZS73 RWY786552:RWY786554 RNC786552:RNC786554 RDG786552:RDG786554 QTK786552:QTK786554 QJO786552:QJO786554 PZS786552:PZS786554 PPW786552:PPW786554 PGA786552:PGA786554 OWE786552:OWE786554 OMI786552:OMI786554 OCM786552:OCM786554 NSQ786552:NSQ786554 NIU786552:NIU786554 MYY786552:MYY786554 MPC786552:MPC786554 MFG786552:MFG786554 JYE71:JYE73 LLO786552:LLO786554 LBS786552:LBS786554 KRW786552:KRW786554 KIA786552:KIA786554 JYE786552:JYE786554 PPW131192:PPW131194 PGA131192:PGA131194 OWE131192:OWE131194 OMI131192:OMI131194 OCM131192:OCM131194 NSQ131192:NSQ131194 NIU131192:NIU131194 MYY131192:MYY131194 GNO786552:GNO786554 GDS786552:GDS786554 FTW786552:FTW786554 FKA786552:FKA786554 FAE786552:FAE786554 EQI786552:EQI786554 EGM786552:EGM786554 DWQ786552:DWQ786554 DMU786552:DMU786554 DCY786552:DCY786554 CTC786552:CTC786554 CJG786552:CJG786554 BZK786552:BZK786554 BPO786552:BPO786554 BFS786552:BFS786554 AVW786552:AVW786554 WBG71:WBG73 ACE786552:ACE786554 SI786552:SI786554 DWQ71:DWQ73 I786552:I786554 WUY721016:WUY721018 WLC721016:WLC721018 WBG721016:WBG721018 VRK721016:VRK721018 VHO721016:VHO721018 UXS721016:UXS721018 UNW721016:UNW721018 UEA721016:UEA721018 TUE721016:TUE721018 TKI721016:TKI721018 TAM721016:TAM721018 SQQ721016:SQQ721018 PPW71:PPW73 RWY721016:RWY721018 RNC721016:RNC721018 RDG721016:RDG721018 QTK721016:QTK721018 QJO721016:QJO721018 PZS721016:PZS721018 PPW721016:PPW721018 PGA721016:PGA721018 OWE721016:OWE721018 OMI721016:OMI721018 OCM721016:OCM721018 NSQ721016:NSQ721018 NIU721016:NIU721018 MYY721016:MYY721018 MPC721016:MPC721018 MFG721016:MFG721018 MPC131192:MPC131194 LLO721016:LLO721018 LBS721016:LBS721018 KRW721016:KRW721018 KIA721016:KIA721018 JYE721016:JYE721018 MFG131192:MFG131194 GDS71:GDS73 LLO131192:LLO131194 LBS131192:LBS131194 KRW131192:KRW131194 KIA131192:KIA131194 JYE131192:JYE131194 NIU65656:NIU65658 GNO721016:GNO721018 GDS721016:GDS721018 FTW721016:FTW721018 FKA721016:FKA721018 FAE721016:FAE721018 EQI721016:EQI721018 EGM721016:EGM721018 DWQ721016:DWQ721018 DMU721016:DMU721018 DCY721016:DCY721018 CTC721016:CTC721018 CJG721016:CJG721018 BZK721016:BZK721018 BPO721016:BPO721018 BFS721016:BFS721018 AVW721016:AVW721018 VRK71:VRK73 ACE721016:ACE721018 SI721016:SI721018 DMU71:DMU73 I721016:I721018 WUY655480:WUY655482 WLC655480:WLC655482 WBG655480:WBG655482 VRK655480:VRK655482 VHO655480:VHO655482 UXS655480:UXS655482 UNW655480:UNW655482 UEA655480:UEA655482 TUE655480:TUE655482 TKI655480:TKI655482 TAM655480:TAM655482 SQQ655480:SQQ655482 PGA71:PGA73 RWY655480:RWY655482 RNC655480:RNC655482 RDG655480:RDG655482 QTK655480:QTK655482 QJO655480:QJO655482 PZS655480:PZS655482 PPW655480:PPW655482 PGA655480:PGA655482 OWE655480:OWE655482 OMI655480:OMI655482 OCM655480:OCM655482 NSQ655480:NSQ655482 NIU655480:NIU655482 MYY655480:MYY655482 MPC655480:MPC655482 MFG655480:MFG655482 MYY65656:MYY65658 LLO655480:LLO655482 LBS655480:LBS655482 KRW655480:KRW655482 KIA655480:KIA655482 JYE655480:JYE655482 MPC65656:MPC65658 MFG65656:MFG65658 FTW71:FTW73 LLO65656:LLO65658 RNC71:RNC73 ACE65656:ACE65658 SI65656:SI65658 SI71:SI73 GNO655480:GNO655482 GDS655480:GDS655482 FTW655480:FTW655482 FKA655480:FKA655482 FAE655480:FAE655482 EQI655480:EQI655482 EGM655480:EGM655482 DWQ655480:DWQ655482 DMU655480:DMU655482 DCY655480:DCY655482 CTC655480:CTC655482 CJG655480:CJG655482 BZK655480:BZK655482 BPO655480:BPO655482 BFS655480:BFS655482 AVW655480:AVW655482 VHO71:VHO73 ACE655480:ACE655482 SI655480:SI655482 DCY71:DCY73 I655480:I655482 WUY589944:WUY589946 WLC589944:WLC589946 WBG589944:WBG589946 VRK589944:VRK589946 VHO589944:VHO589946 UXS589944:UXS589946 UNW589944:UNW589946 UEA589944:UEA589946 TUE589944:TUE589946 TKI589944:TKI589946 TAM589944:TAM589946 SQQ589944:SQQ589946 OWE71:OWE73 RWY589944:RWY589946 RNC589944:RNC589946 RDG589944:RDG589946 QTK589944:QTK589946 QJO589944:QJO589946 PZS589944:PZS589946 PPW589944:PPW589946 PGA589944:PGA589946 OWE589944:OWE589946 OMI589944:OMI589946 OCM589944:OCM589946 NSQ589944:NSQ589946 NIU589944:NIU589946 MYY589944:MYY589946 MPC589944:MPC589946 MFG589944:MFG589946 GNO131192:GNO131194 LLO589944:LLO589946 LBS589944:LBS589946 KRW589944:KRW589946 KIA589944:KIA589946 JYE589944:JYE589946 GDS131192:GDS131194 FTW131192:FTW131194 FKA131192:FKA131194 FAE131192:FAE131194 EQI131192:EQI131194 EGM131192:EGM131194 GNO65656:GNO65658 GDS65656:GDS65658 GNO589944:GNO589946 GDS589944:GDS589946 FTW589944:FTW589946 FKA589944:FKA589946 FAE589944:FAE589946 EQI589944:EQI589946 EGM589944:EGM589946 DWQ589944:DWQ589946 DMU589944:DMU589946 DCY589944:DCY589946 CTC589944:CTC589946 CJG589944:CJG589946 BZK589944:BZK589946 BPO589944:BPO589946 BFS589944:BFS589946 AVW589944:AVW589946 UXS71:UXS73 ACE589944:ACE589946 SI589944:SI589946 CTC71:CTC73 I589944:I589946 WUY524408:WUY524410 WLC524408:WLC524410 WBG524408:WBG524410 VRK524408:VRK524410 VHO524408:VHO524410 UXS524408:UXS524410 UNW524408:UNW524410 UEA524408:UEA524410 TUE524408:TUE524410 TKI524408:TKI524410 TAM524408:TAM524410 SQQ524408:SQQ524410 OMI71:OMI73 RWY524408:RWY524410 RNC524408:RNC524410 RDG524408:RDG524410 QTK524408:QTK524410 QJO524408:QJO524410 PZS524408:PZS524410 PPW524408:PPW524410 PGA524408:PGA524410 OWE524408:OWE524410 OMI524408:OMI524410 OCM524408:OCM524410 NSQ524408:NSQ524410 NIU524408:NIU524410 MYY524408:MYY524410 MPC524408:MPC524410 MFG524408:MFG524410 DWQ131192:DWQ131194 LLO524408:LLO524410 LBS524408:LBS524410 KRW524408:KRW524410 KIA524408:KIA524410 JYE524408:JYE524410 DMU131192:DMU131194 DCY131192:DCY131194 CTC131192:CTC131194 CJG131192:CJG131194 BZK131192:BZK131194 BPO131192:BPO131194 FTW65656:FTW65658 FKA65656:FKA65658 GNO524408:GNO524410 GDS524408:GDS524410 FTW524408:FTW524410 FKA524408:FKA524410 FAE524408:FAE524410 EQI524408:EQI524410 EGM524408:EGM524410 DWQ524408:DWQ524410 DMU524408:DMU524410 DCY524408:DCY524410 CTC524408:CTC524410 CJG524408:CJG524410 BZK524408:BZK524410 BPO524408:BPO524410 BFS524408:BFS524410 AVW524408:AVW524410 UNW71:UNW73 ACE524408:ACE524410 SI524408:SI524410 CJG71:CJG73 I524408:I524410 WUY458872:WUY458874 WLC458872:WLC458874 WBG458872:WBG458874 VRK458872:VRK458874 VHO458872:VHO458874 UXS458872:UXS458874 UNW458872:UNW458874 UEA458872:UEA458874 TUE458872:TUE458874 TKI458872:TKI458874 TAM458872:TAM458874 SQQ458872:SQQ458874 OCM71:OCM73 RWY458872:RWY458874 RNC458872:RNC458874 RDG458872:RDG458874 QTK458872:QTK458874 QJO458872:QJO458874 PZS458872:PZS458874 PPW458872:PPW458874 PGA458872:PGA458874 OWE458872:OWE458874 OMI458872:OMI458874 OCM458872:OCM458874 NSQ458872:NSQ458874 NIU458872:NIU458874 MYY458872:MYY458874 MPC458872:MPC458874 MFG458872:MFG458874 BFS131192:BFS131194 LLO458872:LLO458874 LBS458872:LBS458874 KRW458872:KRW458874 KIA458872:KIA458874 JYE458872:JYE458874 AVW131192:AVW131194 RWY71:RWY73 ACE131192:ACE131194 SI131192:SI131194 ACE71:ACE73 I131192:I131194 FAE65656:FAE65658 EQI65656:EQI65658 GNO458872:GNO458874 GDS458872:GDS458874 FTW458872:FTW458874 FKA458872:FKA458874 FAE458872:FAE458874 EQI458872:EQI458874 EGM458872:EGM458874 DWQ458872:DWQ458874 DMU458872:DMU458874 DCY458872:DCY458874 CTC458872:CTC458874 CJG458872:CJG458874 BZK458872:BZK458874 BPO458872:BPO458874 BFS458872:BFS458874 AVW458872:AVW458874 UEA71:UEA73 ACE458872:ACE458874 SI458872:SI458874 BZK71:BZK73 I458872:I458874 WUY393336:WUY393338 WLC393336:WLC393338 WBG393336:WBG393338 VRK393336:VRK393338 VHO393336:VHO393338 UXS393336:UXS393338 UNW393336:UNW393338 UEA393336:UEA393338 TUE393336:TUE393338 TKI393336:TKI393338 TAM393336:TAM393338 SQQ393336:SQQ393338 NSQ71:NSQ73 RWY393336:RWY393338 RNC393336:RNC393338 RDG393336:RDG393338 QTK393336:QTK393338 QJO393336:QJO393338 PZS393336:PZS393338 PPW393336:PPW393338 PGA393336:PGA393338 OWE393336:OWE393338 OMI393336:OMI393338 OCM393336:OCM393338 NSQ393336:NSQ393338 NIU393336:NIU393338 MYY393336:MYY393338 MPC393336:MPC393338 MFG393336:MFG393338 WUY65656:WUY65658 LLO393336:LLO393338 LBS393336:LBS393338 KRW393336:KRW393338 KIA393336:KIA393338 JYE393336:JYE393338 WLC65656:WLC65658 WBG65656:WBG65658 VRK65656:VRK65658 VHO65656:VHO65658 UXS65656:UXS65658 UNW65656:UNW65658 EGM65656:EGM65658 DWQ65656:DWQ65658 GNO393336:GNO393338 GDS393336:GDS393338 FTW393336:FTW393338 FKA393336:FKA393338 FAE393336:FAE393338 EQI393336:EQI393338 EGM393336:EGM393338 DWQ393336:DWQ393338 DMU393336:DMU393338 DCY393336:DCY393338 CTC393336:CTC393338 CJG393336:CJG393338 BZK393336:BZK393338 BPO393336:BPO393338 BFS393336:BFS393338 AVW393336:AVW393338 TUE71:TUE73 ACE393336:ACE393338 SI393336:SI393338 BPO71:BPO73 I393336:I393338 WUY327800:WUY327802 WLC327800:WLC327802 WBG327800:WBG327802 VRK327800:VRK327802 VHO327800:VHO327802 UXS327800:UXS327802 UNW327800:UNW327802 UEA327800:UEA327802 TUE327800:TUE327802 TKI327800:TKI327802 TAM327800:TAM327802 SQQ327800:SQQ327802 NIU71:NIU73 RWY327800:RWY327802 RNC327800:RNC327802 RDG327800:RDG327802 QTK327800:QTK327802 QJO327800:QJO327802 PZS327800:PZS327802 PPW327800:PPW327802 PGA327800:PGA327802 OWE327800:OWE327802 OMI327800:OMI327802 OCM327800:OCM327802 NSQ327800:NSQ327802 NIU327800:NIU327802 MYY327800:MYY327802 MPC327800:MPC327802 MFG327800:MFG327802 DMU65656:DMU65658 LLO327800:LLO327802 LBS327800:LBS327802 KRW327800:KRW327802 KIA327800:KIA327802 JYE327800:JYE327802 UEA65656:UEA65658 TUE65656:TUE65658 TKI65656:TKI65658 TAM65656:TAM65658 SQQ65656:SQQ65658 FKA71:FKA73 DCY65656:DCY65658 CTC65656:CTC65658 GNO327800:GNO327802 GDS327800:GDS327802 FTW327800:FTW327802 FKA327800:FKA327802 FAE327800:FAE327802 EQI327800:EQI327802 EGM327800:EGM327802 DWQ327800:DWQ327802 DMU327800:DMU327802 DCY327800:DCY327802 CTC327800:CTC327802 CJG327800:CJG327802 BZK327800:BZK327802 BPO327800:BPO327802 BFS327800:BFS327802 AVW327800:AVW327802 TKI71:TKI73 ACE327800:ACE327802 SI327800:SI327802 BFS71:BFS73 I327800:I327802 WUY262264:WUY262266 WLC262264:WLC262266 WBG262264:WBG262266 VRK262264:VRK262266 VHO262264:VHO262266 UXS262264:UXS262266 UNW262264:UNW262266 UEA262264:UEA262266 TUE262264:TUE262266 TKI262264:TKI262266 TAM262264:TAM262266 SQQ262264:SQQ262266 MYY71:MYY73 RWY262264:RWY262266 RNC262264:RNC262266 RDG262264:RDG262266 QTK262264:QTK262266 QJO262264:QJO262266 PZS262264:PZS262266 PPW262264:PPW262266 PGA262264:PGA262266 OWE262264:OWE262266 OMI262264:OMI262266 OCM262264:OCM262266 NSQ262264:NSQ262266 NIU262264:NIU262266 MYY262264:MYY262266 MPC262264:MPC262266 MFG262264:MFG262266 CJG65656:CJG65658 LLO262264:LLO262266 LBS262264:LBS262266 KRW262264:KRW262266 KIA262264:KIA262266 JYE262264:JYE262266 RWY65656:RWY65658 RNC65656:RNC65658 RDG65656:RDG65658 QTK65656:QTK65658 QJO65656:QJO65658 PZS65656:PZS65658 BZK65656:BZK65658 BPO65656:BPO65658 GNO262264:GNO262266 GDS262264:GDS262266 FTW262264:FTW262266 FKA262264:FKA262266 FAE262264:FAE262266 EQI262264:EQI262266 EGM262264:EGM262266 DWQ262264:DWQ262266 DMU262264:DMU262266 DCY262264:DCY262266 CTC262264:CTC262266 CJG262264:CJG262266 BZK262264:BZK262266 BPO262264:BPO262266 BFS262264:BFS262266 AVW262264:AVW262266 TAM71:TAM73 ACE262264:ACE262266 SI262264:SI262266 AVW71:AVW73 I262264:I262266 WUY196728:WUY196730 WLC196728:WLC196730 WBG196728:WBG196730 VRK196728:VRK196730 VHO196728:VHO196730 UXS196728:UXS196730 UNW196728:UNW196730 UEA196728:UEA196730 TUE196728:TUE196730 TKI196728:TKI196730 TAM196728:TAM196730 DCW196705:DCW196714 UXS983126:UXS983128 UNW983126:UNW983128 UEA983126:UEA983128 TUE983126:TUE983128 TKI983126:TKI983128 TAM983126:TAM983128 SQQ983126:SQQ983128 ACI458832:ACI458841 RWY983126:RWY983128 RNC983126:RNC983128 RDG983126:RDG983128 QTK983126:QTK983128 QJO983126:QJO983128 PZS983126:PZS983128 PPW983126:PPW983128 PGA983126:PGA983128 OWE983126:OWE983128 OMI983126:OMI983128 OCM983126:OCM983128 NSQ983126:NSQ983128 NIU983126:NIU983128 MYY983126:MYY983128 MPC983126:MPC983128 MFG983126:MFG983128 RXC262224:RXC262233 LLO983126:LLO983128 LBS983126:LBS983128 KRW983126:KRW983128 KIA983126:KIA983128 JYE983126:JYE983128 FKE31:FKE40 WLG983109:WLG983118 WVC983092:WVC983101 WLG983092:WLG983101 WBK983092:WBK983101 VRO983092:VRO983101 LBW589904:LBW589913 KSA589904:KSA589913 GNO983126:GNO983128 GDS983126:GDS983128 FTW983126:FTW983128 FKA983126:FKA983128 FAE983126:FAE983128 EQI983126:EQI983128 EGM983126:EGM983128 DWQ983126:DWQ983128 DMU983126:DMU983128 DCY983126:DCY983128 CTC983126:CTC983128 CJG983126:CJG983128 BZK983126:BZK983128 BPO983126:BPO983128 BFS983126:BFS983128 AVW983126:AVW983128 GNS589904:GNS589913 ACE983126:ACE983128 SI983126:SI983128 LLS131152:LLS131161 I983126:I983128 WUY917590:WUY917592 WLC917590:WLC917592 WBG917590:WBG917592 VRK917590:VRK917592 VHO917590:VHO917592 UXS917590:UXS917592 UNW917590:UNW917592 UEA917590:UEA917592 TUE917590:TUE917592 TKI917590:TKI917592 TAM917590:TAM917592 SQQ917590:SQQ917592 SM458832:SM458841 RWY917590:RWY917592 RNC917590:RNC917592 RDG917590:RDG917592 QTK917590:QTK917592 QJO917590:QJO917592 PZS917590:PZS917592 PPW917590:PPW917592 PGA917590:PGA917592 OWE917590:OWE917592 OMI917590:OMI917592 OCM917590:OCM917592 NSQ917590:NSQ917592 NIU917590:NIU917592 MYY917590:MYY917592 MPC917590:MPC917592 MFG917590:MFG917592 RNG262224:RNG262233 LLO917590:LLO917592 LBS917590:LBS917592 KRW917590:KRW917592 KIA917590:KIA917592 JYE917590:JYE917592 SM655440:SM655449 DDC31:DDC40 CTA196705:CTA196714 CJE196705:CJE196714 BZI196705:BZI196714 FUA917573:FUA917582 GNS917556:GNS917565 GDW917556:GDW917565 GNO917590:GNO917592 GDS917590:GDS917592 FTW917590:FTW917592 FKA917590:FKA917592 FAE917590:FAE917592 EQI917590:EQI917592 EGM917590:EGM917592 DWQ917590:DWQ917592 DMU917590:DMU917592 DCY917590:DCY917592 CTC917590:CTC917592 CJG917590:CJG917592 BZK917590:BZK917592 BPO917590:BPO917592 BFS917590:BFS917592 AVW917590:AVW917592 GDW589904:GDW589913 ACE917590:ACE917592 SI917590:SI917592 LBW131152:LBW131161 I917590:I917592 FKE917573:FKE917582 FAI917573:FAI917582 EQM917573:EQM917582 EGQ917573:EGQ917582 DWU917573:DWU917582 DMY917573:DMY917582 DDC917573:DDC917582 CTG917573:CTG917582 CJK917573:CJK917582 BZO917573:BZO917582 BPS917573:BPS917582 BFW917573:BFW917582 BZO31:BZO40 AWA917573:AWA917582 SM48:SM57 ACI917573:ACI917582 SM917573:SM917582 KSA31:KSA40 O917573:O917582 BPM196705:BPM196714 BFQ196705:BFQ196714 AVU196705:AVU196714 NSU131152:NSU131161 ACC196705:ACC196714 SG196705:SG196714 MPG31:MPG40 G196705:G196714 WUW131169:WUW131178 WLA131169:WLA131178 RDK262224:RDK262233 WBE131169:WBE131178 VRI131169:VRI131178 DWU327760:DWU327769 VHM131169:VHM131178 UXQ131169:UXQ131178 UNU131169:UNU131178 UDY131169:UDY131178 TUC131169:TUC131178 TKG131169:TKG131178 TAK131169:TAK131178 SQO131169:SQO131178 FUA917556:FUA917565 FKE917556:FKE917565 FUA327760:FUA327769 RWW131169:RWW131178 RNA131169:RNA131178 RDE131169:RDE131178 QTI131169:QTI131178 QJM131169:QJM131178 PZQ131169:PZQ131178 PPU131169:PPU131178 PFY131169:PFY131178 OWC131169:OWC131178 OMG131169:OMG131178 OCK131169:OCK131178 NSO131169:NSO131178 NIS131169:NIS131178 WBK131152:WBK131161 MYW131169:MYW131178 FUA589904:FUA589913 MPA131169:MPA131178 MFE131169:MFE131178 KSA131152:KSA131161 ACI196688:ACI196697 WUY786546:WUY786548 WLC786546:WLC786548 WBG786546:WBG786548 VRK786546:VRK786548 VHO786546:VHO786548 UXS786546:UXS786548 UNW786546:UNW786548 UEA786546:UEA786548 TUE786546:TUE786548 TKI786546:TKI786548 TAM786546:TAM786548 SQQ786546:SQQ786548 O458832:O458841 RWY786546:RWY786548 RNC786546:RNC786548 RDG786546:RDG786548 QTK786546:QTK786548 QJO786546:QJO786548 PZS786546:PZS786548 PPW786546:PPW786548 PGA786546:PGA786548 OWE786546:OWE786548 OMI786546:OMI786548 OCM786546:OCM786548 NSQ786546:NSQ786548 NIU786546:NIU786548 MYY786546:MYY786548 MPC786546:MPC786548 MFG786546:MFG786548 QTO262224:QTO262233 LLO786546:LLO786548 LBS786546:LBS786548 KRW786546:KRW786548 KIA786546:KIA786548 JYE786546:JYE786548 LLM131169:LLM131178 LBQ131169:LBQ131178 KRU131169:KRU131178 KHY131169:KHY131178 JYC131169:JYC131178 LBW48:LBW57 FAI917556:FAI917565 EQM917556:EQM917565 GNO786546:GNO786548 GDS786546:GDS786548 FTW786546:FTW786548 FKA786546:FKA786548 FAE786546:FAE786548 EQI786546:EQI786548 EGM786546:EGM786548 DWQ786546:DWQ786548 DMU786546:DMU786548 DCY786546:DCY786548 CTC786546:CTC786548 CJG786546:CJG786548 BZK786546:BZK786548 BPO786546:BPO786548 BFS786546:BFS786548 AVW786546:AVW786548 FKE589904:FKE589913 ACE786546:ACE786548 SI786546:SI786548 KIE131152:KIE131161 I786546:I786548 WUY721010:WUY721012 WLC721010:WLC721012 WBG721010:WBG721012 VRK721010:VRK721012 VHO721010:VHO721012 UXS721010:UXS721012 UNW721010:UNW721012 UEA721010:UEA721012 TUE721010:TUE721012 TKI721010:TKI721012 TAM721010:TAM721012 SQQ721010:SQQ721012 WVC393296:WVC393305 RWY721010:RWY721012 RNC721010:RNC721012 RDG721010:RDG721012 QTK721010:QTK721012 QJO721010:QJO721012 PZS721010:PZS721012 PPW721010:PPW721012 PGA721010:PGA721012 OWE721010:OWE721012 OMI721010:OMI721012 OCM721010:OCM721012 NSQ721010:NSQ721012 NIU721010:NIU721012 MYY721010:MYY721012 MPC721010:MPC721012 MFG721010:MFG721012 QJS262224:QJS262233 LLO721010:LLO721012 LBS721010:LBS721012 KRW721010:KRW721012 KIA721010:KIA721012 JYE721010:JYE721012 VHS983092:VHS983101 KSA48:KSA57 KIE48:KIE57 KIE31:KIE40 JYI48:JYI57 WVC786529:WVC786538 EGQ917556:EGQ917565 DWU917556:DWU917565 GNO721010:GNO721012 GDS721010:GDS721012 FTW721010:FTW721012 FKA721010:FKA721012 FAE721010:FAE721012 EQI721010:EQI721012 EGM721010:EGM721012 DWQ721010:DWQ721012 DMU721010:DMU721012 DCY721010:DCY721012 CTC721010:CTC721012 CJG721010:CJG721012 BZK721010:BZK721012 BPO721010:BPO721012 BFS721010:BFS721012 AVW721010:AVW721012 FAI589904:FAI589913 ACE721010:ACE721012 SI721010:SI721012 JYI131152:JYI131161 I721010:I721012 WUY655474:WUY655476 WLC655474:WLC655476 WBG655474:WBG655476 VRK655474:VRK655476 VHO655474:VHO655476 UXS655474:UXS655476 UNW655474:UNW655476 UEA655474:UEA655476 TUE655474:TUE655476 TKI655474:TKI655476 TAM655474:TAM655476 SQQ655474:SQQ655476 WLG393296:WLG393305 RWY655474:RWY655476 RNC655474:RNC655476 RDG655474:RDG655476 QTK655474:QTK655476 QJO655474:QJO655476 PZS655474:PZS655476 PPW655474:PPW655476 PGA655474:PGA655476 OWE655474:OWE655476 OMI655474:OMI655476 OCM655474:OCM655476 NSQ655474:NSQ655476 NIU655474:NIU655476 MYY655474:MYY655476 MPC655474:MPC655476 MFG655474:MFG655476 PZW262224:PZW262233 LLO655474:LLO655476 LBS655474:LBS655476 KRW655474:KRW655476 KIA655474:KIA655476 JYE655474:JYE655476 WLG786529:WLG786538 WBK786529:WBK786538 VRO786529:VRO786538 VHS786529:VHS786538 UXW786529:UXW786538 UOA786529:UOA786538 DMY917556:DMY917565 DDC917556:DDC917565 GNO655474:GNO655476 GDS655474:GDS655476 FTW655474:FTW655476 FKA655474:FKA655476 FAE655474:FAE655476 EQI655474:EQI655476 EGM655474:EGM655476 DWQ655474:DWQ655476 DMU655474:DMU655476 DCY655474:DCY655476 CTC655474:CTC655476 CJG655474:CJG655476 BZK655474:BZK655476 BPO655474:BPO655476 BFS655474:BFS655476 AVW655474:AVW655476 EQM589904:EQM589913 ACE655474:ACE655476 SI655474:SI655476 UEE786529:UEE786538 I655474:I655476 WUY589938:WUY589940 WLC589938:WLC589940 WBG589938:WBG589940 VRK589938:VRK589940 VHO589938:VHO589940 UXS589938:UXS589940 UNW589938:UNW589940 UEA589938:UEA589940 TUE589938:TUE589940 TKI589938:TKI589940 TAM589938:TAM589940 SQQ589938:SQQ589940 WBK393296:WBK393305 RWY589938:RWY589940 RNC589938:RNC589940 RDG589938:RDG589940 QTK589938:QTK589940 QJO589938:QJO589940 PZS589938:PZS589940 PPW589938:PPW589940 PGA589938:PGA589940 OWE589938:OWE589940 OMI589938:OMI589940 OCM589938:OCM589940 NSQ589938:NSQ589940 NIU589938:NIU589940 MYY589938:MYY589940 MPC589938:MPC589940 MFG589938:MFG589940 PQA262224:PQA262233 LLO589938:LLO589940 LBS589938:LBS589940 KRW589938:KRW589940 KIA589938:KIA589940 JYE589938:JYE589940 TUI786529:TUI786538 TKM786529:TKM786538 TAQ786529:TAQ786538 SQU786529:SQU786538 DMY327760:DMY327769 RXC786529:RXC786538 CTG917556:CTG917565 CJK917556:CJK917565 GNO589938:GNO589940 GDS589938:GDS589940 FTW589938:FTW589940 FKA589938:FKA589940 FAE589938:FAE589940 EQI589938:EQI589940 EGM589938:EGM589940 DWQ589938:DWQ589940 DMU589938:DMU589940 DCY589938:DCY589940 CTC589938:CTC589940 CJG589938:CJG589940 BZK589938:BZK589940 BPO589938:BPO589940 BFS589938:BFS589940 AVW589938:AVW589940 EGQ589904:EGQ589913 ACE589938:ACE589940 SI589938:SI589940 RNG786529:RNG786538 I589938:I589940 WUY524402:WUY524404 WLC524402:WLC524404 WBG524402:WBG524404 VRK524402:VRK524404 VHO524402:VHO524404 UXS524402:UXS524404 UNW524402:UNW524404 UEA524402:UEA524404 TUE524402:TUE524404 TKI524402:TKI524404 TAM524402:TAM524404 SQQ524402:SQQ524404 VRO393296:VRO393305 RWY524402:RWY524404 RNC524402:RNC524404 RDG524402:RDG524404 QTK524402:QTK524404 QJO524402:QJO524404 PZS524402:PZS524404 PPW524402:PPW524404 PGA524402:PGA524404 OWE524402:OWE524404 OMI524402:OMI524404 OCM524402:OCM524404 NSQ524402:NSQ524404 NIU524402:NIU524404 MYY524402:MYY524404 MPC524402:MPC524404 MFG524402:MFG524404 PGE262224:PGE262233 LLO524402:LLO524404 LBS524402:LBS524404 KRW524402:KRW524404 KIA524402:KIA524404 JYE524402:JYE524404 RDK786529:RDK786538 QTO786529:QTO786538 QJS786529:QJS786538 PZW786529:PZW786538 PQA786529:PQA786538 PGE786529:PGE786538 BZO917556:BZO917565 BPS917556:BPS917565 GNO524402:GNO524404 GDS524402:GDS524404 FTW524402:FTW524404 FKA524402:FKA524404 FAE524402:FAE524404 EQI524402:EQI524404 EGM524402:EGM524404 DWQ524402:DWQ524404 DMU524402:DMU524404 DCY524402:DCY524404 CTC524402:CTC524404 CJG524402:CJG524404 BZK524402:BZK524404 BPO524402:BPO524404 BFS524402:BFS524404 AVW524402:AVW524404 DWU589904:DWU589913 ACE524402:ACE524404 SI524402:SI524404 OWI786529:OWI786538 I524402:I524404 WUY458866:WUY458868 WLC458866:WLC458868 WBG458866:WBG458868 VRK458866:VRK458868 VHO458866:VHO458868 UXS458866:UXS458868 UNW458866:UNW458868 UEA458866:UEA458868 TUE458866:TUE458868 TKI458866:TKI458868 TAM458866:TAM458868 SQQ458866:SQQ458868 VHS393296:VHS393305 RWY458866:RWY458868 RNC458866:RNC458868 RDG458866:RDG458868 QTK458866:QTK458868 QJO458866:QJO458868 PZS458866:PZS458868 PPW458866:PPW458868 PGA458866:PGA458868 OWE458866:OWE458868 OMI458866:OMI458868 OCM458866:OCM458868 NSQ458866:NSQ458868 NIU458866:NIU458868 MYY458866:MYY458868 MPC458866:MPC458868 MFG458866:MFG458868 OWI262224:OWI262233 LLO458866:LLO458868 LBS458866:LBS458868 KRW458866:KRW458868 KIA458866:KIA458868 JYE458866:JYE458868 OMM786529:OMM786538 OCQ786529:OCQ786538 NSU786529:NSU786538 NIY786529:NIY786538 MZC786529:MZC786538 MPG786529:MPG786538 BFW917556:BFW917565 AWA917556:AWA917565 GNO458866:GNO458868 GDS458866:GDS458868 FTW458866:FTW458868 FKA458866:FKA458868 FAE458866:FAE458868 EQI458866:EQI458868 EGM458866:EGM458868 DWQ458866:DWQ458868 DMU458866:DMU458868 DCY458866:DCY458868 CTC458866:CTC458868 CJG458866:CJG458868 BZK458866:BZK458868 BPO458866:BPO458868 BFS458866:BFS458868 AVW458866:AVW458868 DMY589904:DMY589913 ACE458866:ACE458868 SI458866:SI458868 MFK786529:MFK786538 I458866:I458868 WUY393330:WUY393332 WLC393330:WLC393332 WBG393330:WBG393332 VRK393330:VRK393332 VHO393330:VHO393332 UXS393330:UXS393332 UNW393330:UNW393332 UEA393330:UEA393332 TUE393330:TUE393332 TKI393330:TKI393332 TAM393330:TAM393332 SQQ393330:SQQ393332 UXW393296:UXW393305 RWY393330:RWY393332 RNC393330:RNC393332 RDG393330:RDG393332 QTK393330:QTK393332 QJO393330:QJO393332 PZS393330:PZS393332 PPW393330:PPW393332 PGA393330:PGA393332 OWE393330:OWE393332 OMI393330:OMI393332 OCM393330:OCM393332 NSQ393330:NSQ393332 NIU393330:NIU393332 MYY393330:MYY393332 MPC393330:MPC393332 MFG393330:MFG393332 OMM262224:OMM262233 LLO393330:LLO393332 LBS393330:LBS393332 KRW393330:KRW393332 KIA393330:KIA393332 JYE393330:JYE393332 VRO131152:VRO131161 LLS786529:LLS786538 LBW786529:LBW786538 KSA786529:KSA786538 KIE786529:KIE786538 JYI786529:JYI786538 DDC458832:DDC458841 ACI917556:ACI917565 GNO393330:GNO393332 GDS393330:GDS393332 FTW393330:FTW393332 FKA393330:FKA393332 FAE393330:FAE393332 EQI393330:EQI393332 EGM393330:EGM393332 DWQ393330:DWQ393332 DMU393330:DMU393332 DCY393330:DCY393332 CTC393330:CTC393332 CJG393330:CJG393332 BZK393330:BZK393332 BPO393330:BPO393332 BFS393330:BFS393332 AVW393330:AVW393332 DDC589904:DDC589913 ACE393330:ACE393332 SI393330:SI393332 UXW983092:UXW983101 I393330:I393332 WUY327794:WUY327796 WLC327794:WLC327796 WBG327794:WBG327796 VRK327794:VRK327796 VHO327794:VHO327796 UXS327794:UXS327796 UNW327794:UNW327796 UEA327794:UEA327796 TUE327794:TUE327796 TKI327794:TKI327796 TAM327794:TAM327796 SQQ327794:SQQ327796 UOA393296:UOA393305 RWY327794:RWY327796 RNC327794:RNC327796 RDG327794:RDG327796 QTK327794:QTK327796 QJO327794:QJO327796 PZS327794:PZS327796 PPW327794:PPW327796 PGA327794:PGA327796 OWE327794:OWE327796 OMI327794:OMI327796 OCM327794:OCM327796 NSQ327794:NSQ327796 NIU327794:NIU327796 MYY327794:MYY327796 MPC327794:MPC327796 MFG327794:MFG327796 OCQ262224:OCQ262233 LLO327794:LLO327796 LBS327794:LBS327796 KRW327794:KRW327796 KIA327794:KIA327796 JYE327794:JYE327796 UOA983092:UOA983101 UEE983092:UEE983101 TUI983092:TUI983101 TKM983092:TKM983101 TAQ983092:TAQ983101 O655440:O655449 SM917556:SM917565 EQM31:EQM40 GNO327794:GNO327796 GDS327794:GDS327796 FTW327794:FTW327796 FKA327794:FKA327796 FAE327794:FAE327796 EQI327794:EQI327796 EGM327794:EGM327796 DWQ327794:DWQ327796 DMU327794:DMU327796 DCY327794:DCY327796 CTC327794:CTC327796 CJG327794:CJG327796 BZK327794:BZK327796 BPO327794:BPO327796 BFS327794:BFS327796 AVW327794:AVW327796 CTG589904:CTG589913 ACE327794:ACE327796 SI327794:SI327796 WVC589904:WVC589913 I327794:I327796 WUY262258:WUY262260 WLC262258:WLC262260 WBG262258:WBG262260 VRK262258:VRK262260 VHO262258:VHO262260 UXS262258:UXS262260 UNW262258:UNW262260 UEA262258:UEA262260 TUE262258:TUE262260 TKI262258:TKI262260 TAM262258:TAM262260 SQQ262258:SQQ262260 UEE393296:UEE393305 RWY262258:RWY262260 RNC262258:RNC262260 RDG262258:RDG262260 QTK262258:QTK262260 QJO262258:QJO262260 PZS262258:PZS262260 PPW262258:PPW262260 PGA262258:PGA262260 OWE262258:OWE262260 OMI262258:OMI262260 OCM262258:OCM262260 NSQ262258:NSQ262260 NIU262258:NIU262260 MYY262258:MYY262260 MPC262258:MPC262260 MFG262258:MFG262260 NSU262224:NSU262233 LLO262258:LLO262260 LBS262258:LBS262260 KRW262258:KRW262260 KIA262258:KIA262260 JYE262258:JYE262260 GNS786529:GNS786538 GDW786529:GDW786538 FUA786529:FUA786538 FKE786529:FKE786538 FAI786529:FAI786538 EQM786529:EQM786538 O917556:O917565 OCQ917556:OCQ917565 GNO262258:GNO262260 GDS262258:GDS262260 FTW262258:FTW262260 FKA262258:FKA262260 FAE262258:FAE262260 EQI262258:EQI262260 EGM262258:EGM262260 DWQ262258:DWQ262260 DMU262258:DMU262260 DCY262258:DCY262260 CTC262258:CTC262260 CJG262258:CJG262260 BZK262258:BZK262260 BPO262258:BPO262260 BFS262258:BFS262260 AVW262258:AVW262260 CJK589904:CJK589913 ACE262258:ACE262260 SI262258:SI262260 NSU917556:NSU917565 I262258:I262260 WUY196722:WUY196724 WLC196722:WLC196724 WBG196722:WBG196724 VRK196722:VRK196724 VHO196722:VHO196724 UXS196722:UXS196724 UNW196722:UNW196724 UEA196722:UEA196724 TUE196722:TUE196724 TKI196722:TKI196724 TAM196722:TAM196724 SQQ196722:SQQ196724 TUI393296:TUI393305 RWY196722:RWY196724 RNC196722:RNC196724 RDG196722:RDG196724 QTK196722:QTK196724 QJO196722:QJO196724 PZS196722:PZS196724 PPW196722:PPW196724 PGA196722:PGA196724 OWE196722:OWE196724 OMI196722:OMI196724 OCM196722:OCM196724 NSQ196722:NSQ196724 NIU196722:NIU196724 MYY196722:MYY196724 MPC196722:MPC196724 MFG196722:MFG196724 NIY262224:NIY262233 LLO196722:LLO196724 LBS196722:LBS196724 KRW196722:KRW196724 KIA196722:KIA196724 JYE196722:JYE196724 EGQ786529:EGQ786538 DWU786529:DWU786538 DMY786529:DMY786538 DDC786529:DDC786538 CTG786529:CTG786538 CJK786529:CJK786538 DMY655440:DMY655449 DDC655440:DDC655449 GNO196722:GNO196724 GDS196722:GDS196724 FTW196722:FTW196724 FKA196722:FKA196724 FAE196722:FAE196724 EQI196722:EQI196724 EGM196722:EGM196724 DWQ196722:DWQ196724 DMU196722:DMU196724 DCY196722:DCY196724 CTC196722:CTC196724 CJG196722:CJG196724 BZK196722:BZK196724 BPO196722:BPO196724 BFS196722:BFS196724 AVW196722:AVW196724 BZO589904:BZO589913 ACE196722:ACE196724 SI196722:SI196724 GNM131169:GNM131178 I196722:I196724 WUY131186:WUY131188 WLC131186:WLC131188 WBG131186:WBG131188 VRK131186:VRK131188 VHO131186:VHO131188 UXS131186:UXS131188 UNW131186:UNW131188 UEA131186:UEA131188 TUE131186:TUE131188 TKI131186:TKI131188 TAM131186:TAM131188 SQQ131186:SQQ131188 TKM393296:TKM393305 RWY131186:RWY131188 RNC131186:RNC131188 RDG131186:RDG131188 QTK131186:QTK131188 QJO131186:QJO131188 PZS131186:PZS131188 PPW131186:PPW131188 PGA131186:PGA131188 OWE131186:OWE131188 OMI131186:OMI131188 OCM131186:OCM131188 NSQ131186:NSQ131188 NIU131186:NIU131188 MYY131186:MYY131188 MPC131186:MPC131188 MFG131186:MFG131188 MZC262224:MZC262233 LLO131186:LLO131188 LBS131186:LBS131188 KRW131186:KRW131188 KIA131186:KIA131188 JYE131186:JYE131188 BZO786529:BZO786538 BPS786529:BPS786538 BFW786529:BFW786538 AWA786529:AWA786538 SQU983092:SQU983101 ACI786529:ACI786538 GDQ131169:GDQ131178 FTU131169:FTU131178 GNO131186:GNO131188 GDS131186:GDS131188 FTW131186:FTW131188 FKA131186:FKA131188 FAE131186:FAE131188 EQI131186:EQI131188 EGM131186:EGM131188 DWQ131186:DWQ131188 DMU131186:DMU131188 DCY131186:DCY131188 CTC131186:CTC131188 CJG131186:CJG131188 BZK131186:BZK131188 BPO131186:BPO131188 BFS131186:BFS131188 AVW131186:AVW131188 BPS589904:BPS589913 ACE131186:ACE131188 SI131186:SI131188 GNS131152:GNS131161 I131186:I131188 WUY65650:WUY65652 WLC65650:WLC65652 WBG65650:WBG65652 VRK65650:VRK65652 VHO65650:VHO65652 UXS65650:UXS65652 UNW65650:UNW65652 UEA65650:UEA65652 TUE65650:TUE65652 TKI65650:TKI65652 TAM65650:TAM65652 SQQ65650:SQQ65652 TAQ393296:TAQ393305 RWY65650:RWY65652 RNC65650:RNC65652 RDG65650:RDG65652 QTK65650:QTK65652 QJO65650:QJO65652 PZS65650:PZS65652 PPW65650:PPW65652 PGA65650:PGA65652 OWE65650:OWE65652 OMI65650:OMI65652 OCM65650:OCM65652 NSQ65650:NSQ65652 NIU65650:NIU65652 MYY65650:MYY65652 MPC65650:MPC65652 MFG65650:MFG65652 MPG262224:MPG262233 LLO65650:LLO65652 LBS65650:LBS65652 KRW65650:KRW65652 KIA65650:KIA65652 JYE65650:JYE65652 SM786529:SM786538 JYI31:JYI40 O786529:O786538 WVC720993:WVC721002 WLG720993:WLG721002 WBK720993:WBK721002 FJY131169:FJY131178 FAC131169:FAC131178 GNO65650:GNO65652 GDS65650:GDS65652 FTW65650:FTW65652 FKA65650:FKA65652 FAE65650:FAE65652 EQI65650:EQI65652 EGM65650:EGM65652 DWQ65650:DWQ65652 DMU65650:DMU65652 DCY65650:DCY65652 CTC65650:CTC65652 CJG65650:CJG65652 BZK65650:BZK65652 BPO65650:BPO65652 BFS65650:BFS65652 AVW65650:AVW65652 BFW589904:BFW589913 ACE65650:ACE65652 SI65650:SI65652 GDW131152:GDW131161 I65650:I65652 WUY65:WUY67 WLC65:WLC67 WBG65:WBG67 VRK65:VRK67 VHO65:VHO67 UXS65:UXS67 UNW65:UNW67 UEA65:UEA67 TUE65:TUE67 TKI65:TKI67 TAM65:TAM67 SQQ65:SQQ67 SQU393296:SQU393305 RWY65:RWY67 RNC65:RNC67 RDG65:RDG67 QTK65:QTK67 QJO65:QJO67 PZS65:PZS67 PPW65:PPW67 PGA65:PGA67 OWE65:OWE67 OMI65:OMI67 OCM65:OCM67 NSQ65:NSQ67 NIU65:NIU67 MYY65:MYY67 MPC65:MPC67 MFG65:MFG67 MFK262224:MFK262233 LLO65:LLO67 LBS65:LBS67 KRW65:KRW67 KIA65:KIA67 JYE65:JYE67 VRO720993:VRO721002 VHS720993:VHS721002 UXW720993:UXW721002 UOA720993:UOA721002 UEE720993:UEE721002 TUI720993:TUI721002 EQG131169:EQG131178 EGK131169:EGK131178 GNO65:GNO67 GDS65:GDS67 FTW65:FTW67 FKA65:FKA67 FAE65:FAE67 EQI65:EQI67 EGM65:EGM67 DWQ65:DWQ67 DMU65:DMU67 DCY65:DCY67 CTC65:CTC67 CJG65:CJG67 BZK65:BZK67 BPO65:BPO67 BFS65:BFS67 AVW65:AVW67 AWA589904:AWA589913 ACE65:ACE67 SI65:SI67 FUA131152:FUA131161 FKE131152:FKE131161 WUS983160:WUS983164 WKW983160:WKW983164 WBA983160:WBA983164 VRE983160:VRE983164 VHI983160:VHI983164 UXM983160:UXM983164 UNQ983160:UNQ983164 UDU983160:UDU983164 TTY983160:TTY983164 TKC983160:TKC983164 TAG983160:TAG983164 SQK983160:SQK983164 SGO983160:SGO983164 RWS983160:RWS983164 RMW983160:RMW983164 RDA983160:RDA983164 QTE983160:QTE983164 QJI983160:QJI983164 PZM983160:PZM983164 PPQ983160:PPQ983164 PFU983160:PFU983164 OVY983160:OVY983164 OMC983160:OMC983164 OCG983160:OCG983164 NSK983160:NSK983164 NIO983160:NIO983164 MYS983160:MYS983164 MOW983160:MOW983164 MFA983160:MFA983164 LVE983160:LVE983164 LLI983160:LLI983164 LBM983160:LBM983164 KRQ983160:KRQ983164 KHU983160:KHU983164 JXY983160:JXY983164 TKM720993:TKM721002 TAQ720993:TAQ721002 SQU720993:SQU721002 DDC327760:DDC327769 RXC720993:RXC721002 RNG720993:RNG721002 DWO131169:DWO131178 VRO262224:VRO262233 GNI983160:GNI983164 GDM983160:GDM983164 FTQ983160:FTQ983164 FJU983160:FJU983164 EZY983160:EZY983164 EQC983160:EQC983164 EGG983160:EGG983164 DWK983160:DWK983164 DMO983160:DMO983164 DCS983160:DCS983164 CSW983160:CSW983164 CJA983160:CJA983164 BZE983160:BZE983164 BPI983160:BPI983164 BFM983160:BFM983164 AVQ983160:AVQ983164 ALU983160:ALU983164 ABY983160:ABY983164 SC983160:SC983164 FAI131152:FAI131161 C983160:C983164 WUS917624:WUS917628 WKW917624:WKW917628 WBA917624:WBA917628 VRE917624:VRE917628 VHI917624:VHI917628 UXM917624:UXM917628 UNQ917624:UNQ917628 UDU917624:UDU917628 TTY917624:TTY917628 TKC917624:TKC917628 TAG917624:TAG917628 SQK917624:SQK917628 SGO917624:SGO917628 RWS917624:RWS917628 RMW917624:RMW917628 RDA917624:RDA917628 QTE917624:QTE917628 QJI917624:QJI917628 PZM917624:PZM917628 PPQ917624:PPQ917628 PFU917624:PFU917628 OVY917624:OVY917628 OMC917624:OMC917628 OCG917624:OCG917628 NSK917624:NSK917628 NIO917624:NIO917628 MYS917624:MYS917628 MOW917624:MOW917628 MFA917624:MFA917628 LVE917624:LVE917628 LLI917624:LLI917628 LBM917624:LBM917628 KRQ917624:KRQ917628 KHU917624:KHU917628 JXY917624:JXY917628 RDK720993:RDK721002 QTO720993:QTO721002 QJS720993:QJS721002 PZW720993:PZW721002 PQA720993:PQA721002 PGE720993:PGE721002 DMS131169:DMS131178 DCW131169:DCW131178 GNI917624:GNI917628 GDM917624:GDM917628 FTQ917624:FTQ917628 FJU917624:FJU917628 EZY917624:EZY917628 EQC917624:EQC917628 EGG917624:EGG917628 DWK917624:DWK917628 DMO917624:DMO917628 DCS917624:DCS917628 CSW917624:CSW917628 CJA917624:CJA917628 BZE917624:BZE917628 BPI917624:BPI917628 BFM917624:BFM917628 AVQ917624:AVQ917628 ALU917624:ALU917628 ABY917624:ABY917628 SC917624:SC917628 EQM131152:EQM131161 C917624:C917628 WUS852088:WUS852092 WKW852088:WKW852092 WBA852088:WBA852092 VRE852088:VRE852092 VHI852088:VHI852092 UXM852088:UXM852092 UNQ852088:UNQ852092 UDU852088:UDU852092 TTY852088:TTY852092 TKC852088:TKC852092 TAG852088:TAG852092 SQK852088:SQK852092 SGO852088:SGO852092 RWS852088:RWS852092 RMW852088:RMW852092 RDA852088:RDA852092 QTE852088:QTE852092 QJI852088:QJI852092 PZM852088:PZM852092 PPQ852088:PPQ852092 PFU852088:PFU852092 OVY852088:OVY852092 OMC852088:OMC852092 OCG852088:OCG852092 NSK852088:NSK852092 NIO852088:NIO852092 MYS852088:MYS852092 MOW852088:MOW852092 MFA852088:MFA852092 LVE852088:LVE852092 LLI852088:LLI852092 LBM852088:LBM852092 KRQ852088:KRQ852092 KHU852088:KHU852092 JXY852088:JXY852092 OWI720993:OWI721002 OMM720993:OMM721002 OCQ720993:OCQ721002 NSU720993:NSU721002 NIY720993:NIY721002 MZC720993:MZC721002 CTA131169:CTA131178 CJE131169:CJE131178 GNI852088:GNI852092 GDM852088:GDM852092 FTQ852088:FTQ852092 FJU852088:FJU852092 EZY852088:EZY852092 EQC852088:EQC852092 EGG852088:EGG852092 DWK852088:DWK852092 DMO852088:DMO852092 DCS852088:DCS852092 CSW852088:CSW852092 CJA852088:CJA852092 BZE852088:BZE852092 BPI852088:BPI852092 BFM852088:BFM852092 AVQ852088:AVQ852092 ALU852088:ALU852092 ABY852088:ABY852092 SC852088:SC852092 EGQ131152:EGQ131161 C852088:C852092 WUS786580:WUS786584 WKW786580:WKW786584 WBA786580:WBA786584 VRE786580:VRE786584 VHI786580:VHI786584 UXM786580:UXM786584 UNQ786580:UNQ786584 UDU786580:UDU786584 TTY786580:TTY786584 TKC786580:TKC786584 TAG786580:TAG786584 SQK786580:SQK786584 SGO786580:SGO786584 RWS786580:RWS786584 RMW786580:RMW786584 RDA786580:RDA786584 QTE786580:QTE786584 QJI786580:QJI786584 PZM786580:PZM786584 PPQ786580:PPQ786584 PFU786580:PFU786584 OVY786580:OVY786584 OMC786580:OMC786584 OCG786580:OCG786584 NSK786580:NSK786584 NIO786580:NIO786584 MYS786580:MYS786584 MOW786580:MOW786584 MFA786580:MFA786584 LVE786580:LVE786584 LLI786580:LLI786584 LBM786580:LBM786584 KRQ786580:KRQ786584 KHU786580:KHU786584 JXY786580:JXY786584 MPG720993:MPG721002 MFK720993:MFK721002 VHS131152:VHS131161 LLS720993:LLS721002 LBW720993:LBW721002 KSA720993:KSA721002 BZI131169:BZI131178 BPM131169:BPM131178 GNI786580:GNI786584 GDM786580:GDM786584 FTQ786580:FTQ786584 FJU786580:FJU786584 EZY786580:EZY786584 EQC786580:EQC786584 EGG786580:EGG786584 DWK786580:DWK786584 DMO786580:DMO786584 DCS786580:DCS786584 CSW786580:CSW786584 CJA786580:CJA786584 BZE786580:BZE786584 BPI786580:BPI786584 BFM786580:BFM786584 AVQ786580:AVQ786584 ALU786580:ALU786584 ABY786580:ABY786584 SC786580:SC786584 DWU131152:DWU131161 C786580:C786584 WUS721044:WUS721048 WKW721044:WKW721048 WBA721044:WBA721048 VRE721044:VRE721048 VHI721044:VHI721048 UXM721044:UXM721048 UNQ721044:UNQ721048 UDU721044:UDU721048 TTY721044:TTY721048 TKC721044:TKC721048 TAG721044:TAG721048 SQK721044:SQK721048 SGO721044:SGO721048 RWS721044:RWS721048 RMW721044:RMW721048 RDA721044:RDA721048 QTE721044:QTE721048 QJI721044:QJI721048 PZM721044:PZM721048 PPQ721044:PPQ721048 PFU721044:PFU721048 OVY721044:OVY721048 OMC721044:OMC721048 OCG721044:OCG721048 NSK721044:NSK721048 NIO721044:NIO721048 MYS721044:MYS721048 MOW721044:MOW721048 MFA721044:MFA721048 LVE721044:LVE721048 LLI721044:LLI721048 LBM721044:LBM721048 KRQ721044:KRQ721048 KHU721044:KHU721048 JXY721044:JXY721048 KIE720993:KIE721002 JYI720993:JYI721002 WLG262224:WLG262233 RXC983092:RXC983101 RNG983092:RNG983101 RDK983092:RDK983101 BFQ131169:BFQ131178 AVU131169:AVU131178 GNI721044:GNI721048 GDM721044:GDM721048 FTQ721044:FTQ721048 FJU721044:FJU721048 EZY721044:EZY721048 EQC721044:EQC721048 EGG721044:EGG721048 DWK721044:DWK721048 DMO721044:DMO721048 DCS721044:DCS721048 CSW721044:CSW721048 CJA721044:CJA721048 BZE721044:BZE721048 BPI721044:BPI721048 BFM721044:BFM721048 AVQ721044:AVQ721048 ALU721044:ALU721048 ABY721044:ABY721048 SC721044:SC721048 DMY131152:DMY131161 C721044:C721048 WUS655508:WUS655512 WKW655508:WKW655512 WBA655508:WBA655512 VRE655508:VRE655512 VHI655508:VHI655512 UXM655508:UXM655512 UNQ655508:UNQ655512 UDU655508:UDU655512 TTY655508:TTY655512 TKC655508:TKC655512 TAG655508:TAG655512 SQK655508:SQK655512 SGO655508:SGO655512 RWS655508:RWS655512 RMW655508:RMW655512 RDA655508:RDA655512 QTE655508:QTE655512 QJI655508:QJI655512 PZM655508:PZM655512 PPQ655508:PPQ655512 PFU655508:PFU655512 OVY655508:OVY655512 OMC655508:OMC655512 OCG655508:OCG655512 NSK655508:NSK655512 NIO655508:NIO655512 MYS655508:MYS655512 MOW655508:MOW655512 MFA655508:MFA655512 LVE655508:LVE655512 LLI655508:LLI655512 LBM655508:LBM655512 KRQ655508:KRQ655512 KHU655508:KHU655512 JXY655508:JXY655512 QTO983092:QTO983101 QJS983092:QJS983101 WLG589904:WLG589913 WBK589904:WBK589913 GNS720993:GNS721002 GDW720993:GDW721002 LLS458832:LLS458841 ACC131169:ACC131178 GNI655508:GNI655512 GDM655508:GDM655512 FTQ655508:FTQ655512 FJU655508:FJU655512 EZY655508:EZY655512 EQC655508:EQC655512 EGG655508:EGG655512 DWK655508:DWK655512 DMO655508:DMO655512 DCS655508:DCS655512 CSW655508:CSW655512 CJA655508:CJA655512 BZE655508:BZE655512 BPI655508:BPI655512 BFM655508:BFM655512 AVQ655508:AVQ655512 ALU655508:ALU655512 ABY655508:ABY655512 SC655508:SC655512 DDC131152:DDC131161 C655508:C655512 WUS589972:WUS589976 WKW589972:WKW589976 WBA589972:WBA589976 VRE589972:VRE589976 VHI589972:VHI589976 UXM589972:UXM589976 UNQ589972:UNQ589976 UDU589972:UDU589976 TTY589972:TTY589976 TKC589972:TKC589976 TAG589972:TAG589976 SQK589972:SQK589976 SGO589972:SGO589976 RWS589972:RWS589976 RMW589972:RMW589976 RDA589972:RDA589976 QTE589972:QTE589976 QJI589972:QJI589976 PZM589972:PZM589976 PPQ589972:PPQ589976 PFU589972:PFU589976 OVY589972:OVY589976 OMC589972:OMC589976 OCG589972:OCG589976 NSK589972:NSK589976 NIO589972:NIO589976 MYS589972:MYS589976 MOW589972:MOW589976 MFA589972:MFA589976 LVE589972:LVE589976 LLI589972:LLI589976 LBM589972:LBM589976 KRQ589972:KRQ589976 KHU589972:KHU589976 JXY589972:JXY589976 FUA720993:FUA721002 FKE720993:FKE721002 FAI720993:FAI721002 EQM720993:EQM721002 EGQ720993:EGQ721002 DWU720993:DWU721002 SG131169:SG131178 MFK31:MFK40 GNI589972:GNI589976 GDM589972:GDM589976 FTQ589972:FTQ589976 FJU589972:FJU589976 EZY589972:EZY589976 EQC589972:EQC589976 EGG589972:EGG589976 DWK589972:DWK589976 DMO589972:DMO589976 DCS589972:DCS589976 CSW589972:CSW589976 CJA589972:CJA589976 BZE589972:BZE589976 BPI589972:BPI589976 BFM589972:BFM589976 AVQ589972:AVQ589976 ALU589972:ALU589976 ABY589972:ABY589976 SC589972:SC589976 CTG131152:CTG131161 C589972:C589976 WUS524436:WUS524440 WKW524436:WKW524440 WBA524436:WBA524440 VRE524436:VRE524440 VHI524436:VHI524440 UXM524436:UXM524440 UNQ524436:UNQ524440 UDU524436:UDU524440 TTY524436:TTY524440 TKC524436:TKC524440 TAG524436:TAG524440 SQK524436:SQK524440 SGO524436:SGO524440 RWS524436:RWS524440 RMW524436:RMW524440 RDA524436:RDA524440 QTE524436:QTE524440 QJI524436:QJI524440 PZM524436:PZM524440 PPQ524436:PPQ524440 PFU524436:PFU524440 OVY524436:OVY524440 OMC524436:OMC524440 OCG524436:OCG524440 NSK524436:NSK524440 NIO524436:NIO524440 MYS524436:MYS524440 MOW524436:MOW524440 MFA524436:MFA524440 LVE524436:LVE524440 LLI524436:LLI524440 LBM524436:LBM524440 KRQ524436:KRQ524440 KHU524436:KHU524440 JXY524436:JXY524440 DMY720993:DMY721002 DDC720993:DDC721002 CTG720993:CTG721002 CJK720993:CJK721002 BZO720993:BZO721002 BPS720993:BPS721002 G131169:G131178 WUW65633:WUW65642 GNI524436:GNI524440 GDM524436:GDM524440 FTQ524436:FTQ524440 FJU524436:FJU524440 EZY524436:EZY524440 EQC524436:EQC524440 EGG524436:EGG524440 DWK524436:DWK524440 DMO524436:DMO524440 DCS524436:DCS524440 CSW524436:CSW524440 CJA524436:CJA524440 BZE524436:BZE524440 BPI524436:BPI524440 BFM524436:BFM524440 AVQ524436:AVQ524440 ALU524436:ALU524440 ABY524436:ABY524440 SC524436:SC524440 CJK131152:CJK131161 C524436:C524440 WUS458900:WUS458904 WKW458900:WKW458904 WBA458900:WBA458904 VRE458900:VRE458904 VHI458900:VHI458904 UXM458900:UXM458904 UNQ458900:UNQ458904 UDU458900:UDU458904 TTY458900:TTY458904 TKC458900:TKC458904 TAG458900:TAG458904 SQK458900:SQK458904 SGO458900:SGO458904 RWS458900:RWS458904 RMW458900:RMW458904 RDA458900:RDA458904 QTE458900:QTE458904 QJI458900:QJI458904 PZM458900:PZM458904 PPQ458900:PPQ458904 PFU458900:PFU458904 OVY458900:OVY458904 OMC458900:OMC458904 OCG458900:OCG458904 NSK458900:NSK458904 NIO458900:NIO458904 MYS458900:MYS458904 MOW458900:MOW458904 MFA458900:MFA458904 LVE458900:LVE458904 LLI458900:LLI458904 LBM458900:LBM458904 KRQ458900:KRQ458904 KHU458900:KHU458904 JXY458900:JXY458904 BFW720993:BFW721002 AWA720993:AWA721002 PZW983092:PZW983101 ACI720993:ACI721002 SM720993:SM721002 PQA983092:PQA983101 WLA65633:WLA65642 WBE65633:WBE65642 GNI458900:GNI458904 GDM458900:GDM458904 FTQ458900:FTQ458904 FJU458900:FJU458904 EZY458900:EZY458904 EQC458900:EQC458904 EGG458900:EGG458904 DWK458900:DWK458904 DMO458900:DMO458904 DCS458900:DCS458904 CSW458900:CSW458904 CJA458900:CJA458904 BZE458900:BZE458904 BPI458900:BPI458904 BFM458900:BFM458904 AVQ458900:AVQ458904 ALU458900:ALU458904 ABY458900:ABY458904 SC458900:SC458904 BZO131152:BZO131161 C458900:C458904 WUS393364:WUS393368 WKW393364:WKW393368 WBA393364:WBA393368 VRE393364:VRE393368 VHI393364:VHI393368 UXM393364:UXM393368 UNQ393364:UNQ393368 UDU393364:UDU393368 TTY393364:TTY393368 TKC393364:TKC393368 TAG393364:TAG393368 SQK393364:SQK393368 SGO393364:SGO393368 RWS393364:RWS393368 RMW393364:RMW393368 RDA393364:RDA393368 QTE393364:QTE393368 QJI393364:QJI393368 PZM393364:PZM393368 PPQ393364:PPQ393368 PFU393364:PFU393368 OVY393364:OVY393368 OMC393364:OMC393368 OCG393364:OCG393368 NSK393364:NSK393368 NIO393364:NIO393368 MYS393364:MYS393368 MOW393364:MOW393368 MFA393364:MFA393368 LVE393364:LVE393368 LLI393364:LLI393368 LBM393364:LBM393368 KRQ393364:KRQ393368 KHU393364:KHU393368 JXY393364:JXY393368 O720993:O721002 WVC655457:WVC655466 WLG655457:WLG655466 WBK655457:WBK655466 VRO655457:VRO655466 VHS655457:VHS655466 PZW131152:PZW131161 VRI65633:VRI65642 GNI393364:GNI393368 GDM393364:GDM393368 FTQ393364:FTQ393368 FJU393364:FJU393368 EZY393364:EZY393368 EQC393364:EQC393368 EGG393364:EGG393368 DWK393364:DWK393368 DMO393364:DMO393368 DCS393364:DCS393368 CSW393364:CSW393368 CJA393364:CJA393368 BZE393364:BZE393368 BPI393364:BPI393368 BFM393364:BFM393368 AVQ393364:AVQ393368 ALU393364:ALU393368 ABY393364:ABY393368 SC393364:SC393368 BPS131152:BPS131161 C393364:C393368 WUS327828:WUS327832 WKW327828:WKW327832 WBA327828:WBA327832 VRE327828:VRE327832 VHI327828:VHI327832 UXM327828:UXM327832 UNQ327828:UNQ327832 UDU327828:UDU327832 TTY327828:TTY327832 TKC327828:TKC327832 TAG327828:TAG327832 SQK327828:SQK327832 SGO327828:SGO327832 RWS327828:RWS327832 RMW327828:RMW327832 RDA327828:RDA327832 QTE327828:QTE327832 QJI327828:QJI327832 PZM327828:PZM327832 PPQ327828:PPQ327832 PFU327828:PFU327832 OVY327828:OVY327832 OMC327828:OMC327832 OCG327828:OCG327832 NSK327828:NSK327832 NIO327828:NIO327832 MYS327828:MYS327832 MOW327828:MOW327832 MFA327828:MFA327832 LVE327828:LVE327832 LLI327828:LLI327832 LBM327828:LBM327832 KRQ327828:KRQ327832 KHU327828:KHU327832 JXY327828:JXY327832 UXW655457:UXW655466 UOA655457:UOA655466 UEE655457:UEE655466 TUI655457:TUI655466 TKM655457:TKM655466 TAQ655457:TAQ655466 VHM65633:VHM65642 UXQ65633:UXQ65642 GNI327828:GNI327832 GDM327828:GDM327832 FTQ327828:FTQ327832 FJU327828:FJU327832 EZY327828:EZY327832 EQC327828:EQC327832 EGG327828:EGG327832 DWK327828:DWK327832 DMO327828:DMO327832 DCS327828:DCS327832 CSW327828:CSW327832 CJA327828:CJA327832 BZE327828:BZE327832 BPI327828:BPI327832 BFM327828:BFM327832 AVQ327828:AVQ327832 ALU327828:ALU327832 ABY327828:ABY327832 SC327828:SC327832 BFW131152:BFW131161 C327828:C327832 WUS262292:WUS262296 WKW262292:WKW262296 WBA262292:WBA262296 VRE262292:VRE262296 VHI262292:VHI262296 UXM262292:UXM262296 UNQ262292:UNQ262296 UDU262292:UDU262296 TTY262292:TTY262296 TKC262292:TKC262296 TAG262292:TAG262296 SQK262292:SQK262296 SGO262292:SGO262296 RWS262292:RWS262296 RMW262292:RMW262296 RDA262292:RDA262296 QTE262292:QTE262296 QJI262292:QJI262296 PZM262292:PZM262296 PPQ262292:PPQ262296 PFU262292:PFU262296 OVY262292:OVY262296 OMC262292:OMC262296 OCG262292:OCG262296 NSK262292:NSK262296 NIO262292:NIO262296 MYS262292:MYS262296 MOW262292:MOW262296 MFA262292:MFA262296 LVE262292:LVE262296 LLI262292:LLI262296 LBM262292:LBM262296 KRQ262292:KRQ262296 KHU262292:KHU262296 JXY262292:JXY262296 SQU655457:SQU655466 CTG327760:CTG327769 RXC655457:RXC655466 RNG655457:RNG655466 RDK655457:RDK655466 QTO655457:QTO655466 UNU65633:UNU65642 UDY65633:UDY65642 GNI262292:GNI262296 GDM262292:GDM262296 FTQ262292:FTQ262296 FJU262292:FJU262296 EZY262292:EZY262296 EQC262292:EQC262296 EGG262292:EGG262296 DWK262292:DWK262296 DMO262292:DMO262296 DCS262292:DCS262296 CSW262292:CSW262296 CJA262292:CJA262296 BZE262292:BZE262296 BPI262292:BPI262296 BFM262292:BFM262296 AVQ262292:AVQ262296 ALU262292:ALU262296 ABY262292:ABY262296 SC262292:SC262296 AWA131152:AWA131161 C262292:C262296 WUS196756:WUS196760 WKW196756:WKW196760 WBA196756:WBA196760 VRE196756:VRE196760 VHI196756:VHI196760 UXM196756:UXM196760 UNQ196756:UNQ196760 UDU196756:UDU196760 TTY196756:TTY196760 TKC196756:TKC196760 TAG196756:TAG196760 SQK196756:SQK196760 SGO196756:SGO196760 RWS196756:RWS196760 RMW196756:RMW196760 RDA196756:RDA196760 QTE196756:QTE196760 QJI196756:QJI196760 PZM196756:PZM196760 PPQ196756:PPQ196760 PFU196756:PFU196760 OVY196756:OVY196760 OMC196756:OMC196760 OCG196756:OCG196760 NSK196756:NSK196760 NIO196756:NIO196760 MYS196756:MYS196760 MOW196756:MOW196760 MFA196756:MFA196760 LVE196756:LVE196760 LLI196756:LLI196760 LBM196756:LBM196760 KRQ196756:KRQ196760 KHU196756:KHU196760 JXY196756:JXY196760 QJS655457:QJS655466 PZW655457:PZW655466 PQA655457:PQA655466 PGE655457:PGE655466 OWI655457:OWI655466 OMM655457:OMM655466 OCQ655457:OCQ655466 NSU655457:NSU655466 GNI196756:GNI196760 GDM196756:GDM196760 FTQ196756:FTQ196760 FJU196756:FJU196760 EZY196756:EZY196760 EQC196756:EQC196760 EGG196756:EGG196760 DWK196756:DWK196760 DMO196756:DMO196760 DCS196756:DCS196760 CSW196756:CSW196760 CJA196756:CJA196760 BZE196756:BZE196760 BPI196756:BPI196760 BFM196756:BFM196760 AVQ196756:AVQ196760 ALU196756:ALU196760 ABY196756:ABY196760 SC196756:SC196760 BFW458832:BFW458841 C196756:C196760 WUS131220:WUS131224 WKW131220:WKW131224 WBA131220:WBA131224 VRE131220:VRE131224 VHI131220:VHI131224 UXM131220:UXM131224 UNQ131220:UNQ131224 UDU131220:UDU131224 TTY131220:TTY131224 TKC131220:TKC131224 TAG131220:TAG131224 SQK131220:SQK131224 SGO131220:SGO131224 RWS131220:RWS131224 RMW131220:RMW131224 RDA131220:RDA131224 QTE131220:QTE131224 QJI131220:QJI131224 PZM131220:PZM131224 PPQ131220:PPQ131224 PFU131220:PFU131224 OVY131220:OVY131224 OMC131220:OMC131224 OCG131220:OCG131224 NSK131220:NSK131224 NIO131220:NIO131224 MYS131220:MYS131224 MOW131220:MOW131224 MFA131220:MFA131224 LVE131220:LVE131224 LLI131220:LLI131224 LBM131220:LBM131224 KRQ131220:KRQ131224 KHU131220:KHU131224 JXY131220:JXY131224 NIY655457:NIY655466 MZC655457:MZC655466 MPG655457:MPG655466 MFK655457:MFK655466 UXW131152:UXW131161 LLS655457:LLS655466 LBW655457:LBW655466 KSA655457:KSA655466 GNI131220:GNI131224 GDM131220:GDM131224 FTQ131220:FTQ131224 FJU131220:FJU131224 EZY131220:EZY131224 EQC131220:EQC131224 EGG131220:EGG131224 DWK131220:DWK131224 DMO131220:DMO131224 DCS131220:DCS131224 CSW131220:CSW131224 CJA131220:CJA131224 BZE131220:BZE131224 BPI131220:BPI131224 BFM131220:BFM131224 AVQ131220:AVQ131224 ALU131220:ALU131224 ABY131220:ABY131224 SC131220:SC131224 ACI131152:ACI131161 C131220:C131224 WUS65684:WUS65688 WKW65684:WKW65688 WBA65684:WBA65688 VRE65684:VRE65688 VHI65684:VHI65688 UXM65684:UXM65688 UNQ65684:UNQ65688 UDU65684:UDU65688 TTY65684:TTY65688 TKC65684:TKC65688 TAG65684:TAG65688 SQK65684:SQK65688 SGO65684:SGO65688 RWS65684:RWS65688 RMW65684:RMW65688 RDA65684:RDA65688 QTE65684:QTE65688 QJI65684:QJI65688 PZM65684:PZM65688 PPQ65684:PPQ65688 PFU65684:PFU65688 OVY65684:OVY65688 OMC65684:OMC65688 OCG65684:OCG65688 NSK65684:NSK65688 NIO65684:NIO65688 MYS65684:MYS65688 MOW65684:MOW65688 MFA65684:MFA65688 LVE65684:LVE65688 LLI65684:LLI65688 LBM65684:LBM65688 KRQ65684:KRQ65688 KHU65684:KHU65688 JXY65684:JXY65688 KIE655457:KIE655466 JYI655457:JYI655466 PGE983092:PGE983101 OWI983092:OWI983101 OMM983092:OMM983101 OCQ983092:OCQ983101 NSU983092:NSU983101 NIY983092:NIY983101 GNI65684:GNI65688 GDM65684:GDM65688 FTQ65684:FTQ65688 FJU65684:FJU65688 EZY65684:EZY65688 EQC65684:EQC65688 EGG65684:EGG65688 DWK65684:DWK65688 DMO65684:DMO65688 DCS65684:DCS65688 CSW65684:CSW65688 CJA65684:CJA65688 BZE65684:BZE65688 BPI65684:BPI65688 BFM65684:BFM65688 AVQ65684:AVQ65688 ALU65684:ALU65688 ABY65684:ABY65688 SC65684:SC65688 SM131152:SM131161 C65684:C65688 WUS100:WUS107 WKW100:WKW107 WBA100:WBA107 VRE100:VRE107 VHI100:VHI107 UXM100:UXM107 UNQ100:UNQ107 UDU100:UDU107 TTY100:TTY107 TKC100:TKC107 TAG100:TAG107 SQK100:SQK107 SGO100:SGO107 RWS100:RWS107 RMW100:RMW107 RDA100:RDA107 QTE100:QTE107 QJI100:QJI107 PZM100:PZM107 PPQ100:PPQ107 PFU100:PFU107 OVY100:OVY107 OMC100:OMC107 OCG100:OCG107 NSK100:NSK107 NIO100:NIO107 MYS100:MYS107 MOW100:MOW107 MFA100:MFA107 LVE100:LVE107 LLI100:LLI107 LBM100:LBM107 KRQ100:KRQ107 KHU100:KHU107 JXY100:JXY107 VRO589904:VRO589913 VHS589904:VHS589913 GNS655457:GNS655466 GDW655457:GDW655466 FUA655457:FUA655466 FKE655457:FKE655466 KIE589904:KIE589913 JYI589904:JYI589913 GNI100:GNI107 GDM100:GDM107 FTQ100:FTQ107 FJU100:FJU107 EZY100:EZY107 EQC100:EQC107 EGG100:EGG107 DWK100:DWK107 DMO100:DMO107 DCS100:DCS107 CSW100:CSW107 CJA100:CJA107 BZE100:BZE107 BPI100:BPI107 BFM100:BFM107 AVQ100:AVQ107 ALU100:ALU107 ABY100:ABY107 SC100:SC107 WVE983084 WLI983084 WBM983084 VRQ983084 VHU983084 UXY983084 UOC983084 UEG983084 TUK983084 TKO983084 TAS983084 SQW983084 TAQ262224:TAQ262233 RXE983084 RNI983084 RDM983084 QTQ983084 QJU983084 PZY983084 PQC983084 PGG983084 OWK983084 OMO983084 OCS983084 NSW983084 NJA983084 MZE983084 MPI983084 MFM983084 MPG131152:MPG131161 LLU983084 LBY983084 KSC983084 KIG983084 JYK983084 FAI655457:FAI655466 EQM655457:EQM655466 EGQ655457:EGQ655466 DWU655457:DWU655466 DMY655457:DMY655466 DDC655457:DDC655466 TUC65633:TUC65642 TKG65633:TKG65642 GNU983084 GDY983084 FUC983084 FKG983084 FAK983084 EQO983084 EGS983084 DWW983084 DNA983084 DDE983084 CTI983084 CJM983084 BZQ983084 BPU983084 BFY983084 AWC983084 ACI589904:ACI589913 ACK983084 SO983084 ACI31:ACI40 Q983084 WVE917548 WLI917548 WBM917548 VRQ917548 VHU917548 UXY917548 UOC917548 UEG917548 TUK917548 TKO917548 TAS917548 SQW917548 RXC393296:RXC393305 RXE917548 RNI917548 RDM917548 QTQ917548 QJU917548 PZY917548 PQC917548 PGG917548 OWK917548 OMO917548 OCS917548 NSW917548 NJA917548 MZE917548 MPI917548 MFM917548 LLS262224:LLS262233 LLU917548 LBY917548 KSC917548 KIG917548 JYK917548 CTG655457:CTG655466 CJK655457:CJK655466 BZO655457:BZO655466 BPS655457:BPS655466 BFW655457:BFW655466 AWA655457:AWA655466 TAK65633:TAK65642 SQO65633:SQO65642 GNU917548 GDY917548 FUC917548 FKG917548 FAK917548 EQO917548 EGS917548 DWW917548 DNA917548 DDE917548 CTI917548 CJM917548 BZQ917548 BPU917548 BFY917548 AWC917548 SM589904:SM589913 ACK917548 SO917548 O131152:O131161 Q917548 WVE852040 WLI852040 WBM852040 VRQ852040 VHU852040 UXY852040 UOC852040 UEG852040 TUK852040 TKO852040 TAS852040 SQW852040 RNG393296:RNG393305 RXE852040 RNI852040 RDM852040 QTQ852040 QJU852040 PZY852040 PQC852040 PGG852040 OWK852040 OMO852040 OCS852040 NSW852040 NJA852040 MZE852040 MPI852040 MFM852040 LBW262224:LBW262233 LLU852040 LBY852040 KSC852040 KIG852040 JYK852040 MZC983092:MZC983101 ACI655457:ACI655466 SM655457:SM655466 MPG983092:MPG983101 O655457:O655466 WVC589921:WVC589930 FKE327760:FKE327769 RWW65633:RWW65642 GNU852040 GDY852040 FUC852040 FKG852040 FAK852040 EQO852040 EGS852040 DWW852040 DNA852040 DDE852040 CTI852040 CJM852040 BZQ852040 BPU852040 BFY852040 AWC852040 CTG31:CTG40 ACK852040 SO852040 WVC65616:WVC65625 Q852040 WVE786504 WLI786504 WBM786504 VRQ786504 VHU786504 UXY786504 UOC786504 UEG786504 TUK786504 TKO786504 TAS786504 SQW786504 RDK393296:RDK393305 RXE786504 RNI786504 RDM786504 QTQ786504 QJU786504 PZY786504 PQC786504 PGG786504 OWK786504 OMO786504 OCS786504 NSW786504 NJA786504 MZE786504 MPI786504 MFM786504 KSA262224:KSA262233 LLU786504 LBY786504 KSC786504 KIG786504 JYK786504 WLG589921:WLG589930 WBK589921:WBK589930 VRO589921:VRO589930 VHS589921:VHS589930 UXW589921:UXW589930 UOA589921:UOA589930 RNA65633:RNA65642 RDE65633:RDE65642 GNU786504 GDY786504 FUC786504 FKG786504 FAK786504 EQO786504 EGS786504 DWW786504 DNA786504 DDE786504 CTI786504 CJM786504 BZQ786504 BPU786504 BFY786504 AWC786504 O589904:O589913 ACK786504 SO786504 WLG65616:WLG65625 Q786504 WVE720968 WLI720968 WBM720968 VRQ720968 VHU720968 UXY720968 UOC720968 UEG720968 TUK720968 TKO720968 TAS720968 SQW720968 QTO393296:QTO393305 RXE720968 RNI720968 RDM720968 QTQ720968 QJU720968 PZY720968 PQC720968 PGG720968 OWK720968 OMO720968 OCS720968 NSW720968 NJA720968 MZE720968 MPI720968 MFM720968 KIE262224:KIE262233 LLU720968 LBY720968 KSC720968 KIG720968 JYK720968 UEE589921:UEE589930 TUI589921:TUI589930 TKM589921:TKM589930 TAQ589921:TAQ589930 SQU589921:SQU589930 CJK327760:CJK327769 QTI65633:QTI65642 QJM65633:QJM65642 GNU720968 GDY720968 FUC720968 FKG720968 FAK720968 EQO720968 EGS720968 DWW720968 DNA720968 DDE720968 CTI720968 CJM720968 BZQ720968 BPU720968 BFY720968 AWC720968 WVC524368:WVC524377 ACK720968 SO720968 WBK65616:WBK65625 Q720968 WVE655432 WLI655432 WBM655432 VRQ655432 VHU655432 UXY655432 UOC655432 UEG655432 TUK655432 TKO655432 TAS655432 SQW655432 QJS393296:QJS393305 RXE655432 RNI655432 RDM655432 QTQ655432 QJU655432 PZY655432 PQC655432 PGG655432 OWK655432 OMO655432 OCS655432 NSW655432 NJA655432 MZE655432 MPI655432 MFM655432 JYI262224:JYI262233 LLU655432 LBY655432 KSC655432 KIG655432 JYK655432 RXC589921:RXC589930 RNG589921:RNG589930 RDK589921:RDK589930 QTO589921:QTO589930 QJS589921:QJS589930 PZW589921:PZW589930 PZQ65633:PZQ65642 PPU65633:PPU65642 GNU655432 GDY655432 FUC655432 FKG655432 FAK655432 EQO655432 EGS655432 DWW655432 DNA655432 DDE655432 CTI655432 CJM655432 BZQ655432 BPU655432 BFY655432 AWC655432 WLG524368:WLG524377 ACK655432 SO655432 VRO65616:VRO65625 Q655432 WVE589896 WLI589896 WBM589896 VRQ589896 VHU589896 UXY589896 UOC589896 UEG589896 TUK589896 TKO589896 TAS589896 SQW589896 PZW393296:PZW393305 RXE589896 RNI589896 RDM589896 QTQ589896 QJU589896 PZY589896 PQC589896 PGG589896 OWK589896 OMO589896 OCS589896 NSW589896 NJA589896 MZE589896 MPI589896 MFM589896 PQA589921:PQA589930 LLU589896 LBY589896 KSC589896 KIG589896 JYK589896 PGE589921:PGE589930 OWI589921:OWI589930 OMM589921:OMM589930 OCQ589921:OCQ589930 NSU589921:NSU589930 NIY589921:NIY589930 PFY65633:PFY65642 OWC65633:OWC65642 GNU589896 GDY589896 FUC589896 FKG589896 FAK589896 EQO589896 EGS589896 DWW589896 DNA589896 DDE589896 CTI589896 CJM589896 BZQ589896 BPU589896 BFY589896 AWC589896 WBK524368:WBK524377 ACK589896 SO589896 VHS65616:VHS65625 Q589896 WVE524360 WLI524360 WBM524360 VRQ524360 VHU524360 UXY524360 UOC524360 UEG524360 TUK524360 TKO524360 TAS524360 SQW524360 PQA393296:PQA393305 RXE524360 RNI524360 RDM524360 QTQ524360 QJU524360 PZY524360 PQC524360 PGG524360 OWK524360 OMO524360 OCS524360 NSW524360 NJA524360 MZE524360 MPI524360 MFM524360 MZC589921:MZC589930 LLU524360 LBY524360 KSC524360 KIG524360 JYK524360 MPG589921:MPG589930 MFK589921:MFK589930 UOA131152:UOA131161 LLS589921:LLS589930 LBW589921:LBW589930 KSA589921:KSA589930 OMG65633:OMG65642 OCK65633:OCK65642 GNU524360 GDY524360 FUC524360 FKG524360 FAK524360 EQO524360 EGS524360 DWW524360 DNA524360 DDE524360 CTI524360 CJM524360 BZQ524360 BPU524360 BFY524360 AWC524360 VRO524368:VRO524377 ACK524360 SO524360 UXW65616:UXW65625 Q524360 WVE458824 WLI458824 WBM458824 VRQ458824 VHU458824 UXY458824 UOC458824 UEG458824 TUK458824 TKO458824 TAS458824 SQW458824 PGE393296:PGE393305 RXE458824 RNI458824 RDM458824 QTQ458824 QJU458824 PZY458824 PQC458824 PGG458824 OWK458824 OMO458824 OCS458824 NSW458824 NJA458824 MZE458824 MPI458824 MFM458824 KIE589921:KIE589930 LLU458824 LBY458824 KSC458824 KIG458824 JYK458824 JYI589921:JYI589930 MFK983092:MFK983101 QTO131152:QTO131161 LLS983092:LLS983101 LBW983092:LBW983101 KSA983092:KSA983101 CTG458832:CTG458841 NSO65633:NSO65642 GNU458824 GDY458824 FUC458824 FKG458824 FAK458824 EQO458824 EGS458824 DWW458824 DNA458824 DDE458824 CTI458824 CJM458824 BZQ458824 BPU458824 BFY458824 AWC458824 VHS524368:VHS524377 ACK458824 SO458824 UOA65616:UOA65625 Q458824 WVE393288 WLI393288 WBM393288 VRQ393288 VHU393288 UXY393288 UOC393288 UEG393288 TUK393288 TKO393288 TAS393288 SQW393288 OWI393296:OWI393305 RXE393288 RNI393288 RDM393288 QTQ393288 QJU393288 PZY393288 PQC393288 PGG393288 OWK393288 OMO393288 OCS393288 NSW393288 NJA393288 MZE393288 MPI393288 MFM393288 KIE983092:KIE983101 LLU393288 LBY393288 KSC393288 KIG393288 JYK393288 UXW589904:UXW589913 UOA589904:UOA589913 GNS589921:GNS589930 GDW589921:GDW589930 FUA589921:FUA589930 FKE589921:FKE589930 NIS65633:NIS65642 EGQ31:EGQ40 GNU393288 GDY393288 FUC393288 FKG393288 FAK393288 EQO393288 EGS393288 DWW393288 DNA393288 DDE393288 CTI393288 CJM393288 BZQ393288 BPU393288 BFY393288 AWC393288 UXW524368:UXW524377 ACK393288 SO393288 UEE65616:UEE65625 Q393288 WVE327752 WLI327752 WBM327752 VRQ327752 VHU327752 UXY327752 UOC327752 UEG327752 TUK327752 TKO327752 TAS327752 SQW327752 OMM393296:OMM393305 RXE327752 RNI327752 RDM327752 QTQ327752 QJU327752 PZY327752 PQC327752 PGG327752 OWK327752 OMO327752 OCS327752 NSW327752 NJA327752 MZE327752 MPI327752 MFM327752 FAI589921:FAI589930 LLU327752 LBY327752 KSC327752 KIG327752 JYK327752 EQM589921:EQM589930 EGQ589921:EGQ589930 DWU589921:DWU589930 DMY589921:DMY589930 DDC589921:DDC589930 CTG589921:CTG589930 MYW65633:MYW65642 WVC786512:WVC786521 GNU327752 GDY327752 FUC327752 FKG327752 FAK327752 EQO327752 EGS327752 DWW327752 DNA327752 DDE327752 CTI327752 CJM327752 BZQ327752 BPU327752 BFY327752 AWC327752 UOA524368:UOA524377 ACK327752 SO327752 TUI65616:TUI65625 Q327752 WVE262216 WLI262216 WBM262216 VRQ262216 VHU262216 UXY262216 UOC262216 UEG262216 TUK262216 TKO262216 TAS262216 SQW262216 OCQ393296:OCQ393305 RXE262216 RNI262216 RDM262216 QTQ262216 QJU262216 PZY262216 PQC262216 PGG262216 OWK262216 OMO262216 OCS262216 NSW262216 NJA262216 MZE262216 MPI262216 MFM262216 CJK589921:CJK589930 LLU262216 LBY262216 KSC262216 KIG262216 JYK262216 BZO589921:BZO589930 BPS589921:BPS589930 BFW589921:BFW589930 AWA589921:AWA589930 JYI983092:JYI983101 ACI589921:ACI589930 WLG786512:WLG786521 WBK786512:WBK786521 GNU262216 GDY262216 FUC262216 FKG262216 FAK262216 EQO262216 EGS262216 DWW262216 DNA262216 DDE262216 CTI262216 CJM262216 BZQ262216 BPU262216 BFY262216 AWC262216 UEE524368:UEE524377 ACK262216 SO262216 TKM65616:TKM65625 Q262216 WVE196680 WLI196680 WBM196680 VRQ196680 VHU196680 UXY196680 UOC196680 UEG196680 TUK196680 TKO196680 TAS196680 SQW196680 NSU393296:NSU393305 RXE196680 RNI196680 RDM196680 QTQ196680 QJU196680 PZY196680 PQC196680 PGG196680 OWK196680 OMO196680 OCS196680 NSW196680 NJA196680 MZE196680 MPI196680 MFM196680 VRO786512:VRO786521 LLU196680 LBY196680 KSC196680 KIG196680 JYK196680 SM589921:SM589930 QJS131152:QJS131161 O589921:O589930 WVC524385:WVC524394 WLG524385:WLG524394 WBK524385:WBK524394 VHS786512:VHS786521 UXW786512:UXW786521 GNU196680 GDY196680 FUC196680 FKG196680 FAK196680 EQO196680 EGS196680 DWW196680 DNA196680 DDE196680 CTI196680 CJM196680 BZQ196680 BPU196680 BFY196680 AWC196680 TUI524368:TUI524377 ACK196680 SO196680 TAQ65616:TAQ65625 Q196680 WVE131144 WLI131144 WBM131144 VRQ131144 VHU131144 UXY131144 UOC131144 UEG131144 TUK131144 TKO131144 TAS131144 SQW131144 NIY393296:NIY393305 RXE131144 RNI131144 RDM131144 QTQ131144 QJU131144 PZY131144 PQC131144 PGG131144 OWK131144 OMO131144 OCS131144 NSW131144 NJA131144 MZE131144 MPI131144 MFM131144 UOA786512:UOA786521 LLU131144 LBY131144 KSC131144 KIG131144 JYK131144 VRO524385:VRO524394 VHS524385:VHS524394 UXW524385:UXW524394 UOA524385:UOA524394 UEE524385:UEE524394 TUI524385:TUI524394 UEE786512:UEE786521 TUI786512:TUI786521 GNU131144 GDY131144 FUC131144 FKG131144 FAK131144 EQO131144 EGS131144 DWW131144 DNA131144 DDE131144 CTI131144 CJM131144 BZQ131144 BPU131144 BFY131144 AWC131144 TKM524368:TKM524377 ACK131144 SO131144 SQU65616:SQU65625 Q131144 WVE65608 WLI65608 WBM65608 VRQ65608 VHU65608 UXY65608 UOC65608 UEG65608 TUK65608 TKO65608 TAS65608 SQW65608 MZC393296:MZC393305 RXE65608 RNI65608 RDM65608 QTQ65608 QJU65608 PZY65608 PQC65608 PGG65608 OWK65608 OMO65608 OCS65608 NSW65608 NJA65608 MZE65608 MPI65608 MFM65608 GNS262224:GNS262233 LLU65608 LBY65608 KSC65608 KIG65608 JYK65608 TKM524385:TKM524394 TAQ524385:TAQ524394 SQU524385:SQU524394 BZO327760:BZO327769 RXC524385:RXC524394 RNG524385:RNG524394 TKM786512:TKM786521 TAQ786512:TAQ786521 GNU65608 GDY65608 FUC65608 FKG65608 FAK65608 EQO65608 EGS65608 DWW65608 DNA65608 DDE65608 CTI65608 CJM65608 BZQ65608 BPU65608 BFY65608 AWC65608 TAQ524368:TAQ524377 ACK65608 SO65608 MPG393296:MPG393305 Q65608 RXC65616:RXC65625 RNG65616:RNG65625 SQU524368:SQU524377 TUI262224:TUI262233 SQU786512:SQU786521 VHS262224:VHS262233 RXC786512:RXC786521 RNG786512:RNG786521 RDK524385:RDK524394 QTO524385:QTO524394 QJS524385:QJS524394 PZW524385:PZW524394 PQA524385:PQA524394 PGE524385:PGE524394 OWI524385:OWI524394 OMM524385:OMM524394 OCQ524385:OCQ524394 NSU524385:NSU524394 NIY524385:NIY524394 MZC524385:MZC524394 GDW262224:GDW262233 FUA262224:FUA262233 MFK393296:MFK393305 NIY131152:NIY131161 RDK65616:RDK65625 WVE983174 WLI983174 WBM983174 VRQ983174 VHU983174 UXY983174 UOC983174 UEG983174 TUK983174 TKO983174 TAS983174 SQW983174 LLS393296:LLS393305 RXE983174 RNI983174 RDM983174 QTQ983174 QJU983174 PZY983174 PQC983174 PGG983174 OWK983174 OMO983174 OCS983174 NSW983174 NJA983174 MZE983174 MPI983174 MFM983174 FKE262224:FKE262233 LLU983174 LBY983174 KSC983174 KIG983174 JYK983174 MPG524385:MPG524394 MFK524385:MFK524394 UEE131152:UEE131161 LLS524385:LLS524394 LBW524385:LBW524394 KSA524385:KSA524394 RDK786512:RDK786521 QTO786512:QTO786521 GNU983174 GDY983174 FUC983174 FKG983174 FAK983174 EQO983174 EGS983174 DWW983174 DNA983174 DDE983174 CTI983174 CJM983174 BZQ983174 BPU983174 BFY983174 AWC983174 RXC524368:RXC524377 ACK983174 SO983174 QTO65616:QTO65625 Q983174 WVE917638 WLI917638 WBM917638 VRQ917638 VHU917638 UXY917638 UOC917638 UEG917638 TUK917638 TKO917638 TAS917638 SQW917638 LBW393296:LBW393305 RXE917638 RNI917638 RDM917638 QTQ917638 QJU917638 PZY917638 PQC917638 PGG917638 OWK917638 OMO917638 OCS917638 NSW917638 NJA917638 MZE917638 MPI917638 MFM917638 FAI262224:FAI262233 LLU917638 LBY917638 KSC917638 KIG917638 JYK917638 KIE524385:KIE524394 JYI524385:JYI524394 LLS917556:LLS917565 LBW917556:LBW917565 KSA917556:KSA917565 KIE917556:KIE917565 QJS786512:QJS786521 PZW786512:PZW786521 GNU917638 GDY917638 FUC917638 FKG917638 FAK917638 EQO917638 EGS917638 DWW917638 DNA917638 DDE917638 CTI917638 CJM917638 BZQ917638 BPU917638 BFY917638 AWC917638 RNG524368:RNG524377 ACK917638 SO917638 QJS65616:QJS65625 Q917638 WVE852102 WLI852102 WBM852102 VRQ852102 VHU852102 UXY852102 UOC852102 UEG852102 TUK852102 TKO852102 TAS852102 SQW852102 KSA393296:KSA393305 RXE852102 RNI852102 RDM852102 QTQ852102 QJU852102 PZY852102 PQC852102 PGG852102 OWK852102 OMO852102 OCS852102 NSW852102 NJA852102 MZE852102 MPI852102 MFM852102 EQM262224:EQM262233 LLU852102 LBY852102 KSC852102 KIG852102 JYK852102 JYI917556:JYI917565 OMM131152:OMM131161 UEE589904:UEE589913 TUI589904:TUI589913 GNS524385:GNS524394 GDW524385:GDW524394 PQA786512:PQA786521 PGE786512:PGE786521 GNU852102 GDY852102 FUC852102 FKG852102 FAK852102 EQO852102 EGS852102 DWW852102 DNA852102 DDE852102 CTI852102 CJM852102 BZQ852102 BPU852102 BFY852102 AWC852102 RDK524368:RDK524377 ACK852102 SO852102 PZW65616:PZW65625 Q852102 WVE786594 WLI786594 WBM786594 VRQ786594 VHU786594 UXY786594 UOC786594 UEG786594 TUK786594 TKO786594 TAS786594 SQW786594 KIE393296:KIE393305 RXE786594 RNI786594 RDM786594 QTQ786594 QJU786594 PZY786594 PQC786594 PGG786594 OWK786594 OMO786594 OCS786594 NSW786594 NJA786594 MZE786594 MPI786594 MFM786594 EGQ262224:EGQ262233 LLU786594 LBY786594 KSC786594 KIG786594 JYK786594 FUA524385:FUA524394 FKE524385:FKE524394 FAI524385:FAI524394 EQM524385:EQM524394 EGQ524385:EGQ524394 DWU524385:DWU524394 OWI786512:OWI786521 OMM786512:OMM786521 GNU786594 GDY786594 FUC786594 FKG786594 FAK786594 EQO786594 EGS786594 DWW786594 DNA786594 DDE786594 CTI786594 CJM786594 BZQ786594 BPU786594 BFY786594 AWC786594 QTO524368:QTO524377 ACK786594 SO786594 PQA65616:PQA65625 Q786594 WVE721058 WLI721058 WBM721058 VRQ721058 VHU721058 UXY721058 UOC721058 UEG721058 TUK721058 TKO721058 TAS721058 SQW721058 JYI393296:JYI393305 RXE721058 RNI721058 RDM721058 QTQ721058 QJU721058 PZY721058 PQC721058 PGG721058 OWK721058 OMO721058 OCS721058 NSW721058 NJA721058 MZE721058 MPI721058 MFM721058 DWU262224:DWU262233 LLU721058 LBY721058 KSC721058 KIG721058 JYK721058 DMY524385:DMY524394 DDC524385:DDC524394 CTG524385:CTG524394 CJK524385:CJK524394 BZO524385:BZO524394 BPS524385:BPS524394 OCQ786512:OCQ786521 NSU786512:NSU786521 GNU721058 GDY721058 FUC721058 FKG721058 FAK721058 EQO721058 EGS721058 DWW721058 DNA721058 DDE721058 CTI721058 CJM721058 BZQ721058 BPU721058 BFY721058 AWC721058 QJS524368:QJS524377 ACK721058 SO721058 PGE65616:PGE65625 Q721058 WVE655522 WLI655522 WBM655522 VRQ655522 VHU655522 UXY655522 UOC655522 UEG655522 TUK655522 TKO655522 TAS655522 SQW655522 BFW524385:BFW524394 RXE655522 RNI655522 RDM655522 QTQ655522 QJU655522 PZY655522 PQC655522 PGG655522 OWK655522 OMO655522 OCS655522 NSW655522 NJA655522 MZE655522 MPI655522 MFM655522 DMY262224:DMY262233 LLU655522 LBY655522 KSC655522 KIG655522 JYK655522 AWA524385:AWA524394 TKM589904:TKM589913 ACI524385:ACI524394 SM524385:SM524394 LLS589904:LLS589913 O524385:O524394 NIY786512:NIY786521 MZC786512:MZC786521 GNU655522 GDY655522 FUC655522 FKG655522 FAK655522 EQO655522 EGS655522 DWW655522 DNA655522 DDE655522 CTI655522 CJM655522 BZQ655522 BPU655522 BFY655522 AWC655522 PZW524368:PZW524377 ACK655522 SO655522 OWI65616:OWI65625 Q655522 WVE589986 WLI589986 WBM589986 VRQ589986 VHU589986 UXY589986 UOC589986 UEG589986 TUK589986 TKO589986 TAS589986 SQW589986 WVC458849:WVC458858 RXE589986 RNI589986 RDM589986 QTQ589986 QJU589986 PZY589986 PQC589986 PGG589986 OWK589986 OMO589986 OCS589986 NSW589986 NJA589986 MZE589986 MPI589986 MFM589986 DDC262224:DDC262233 LLU589986 LBY589986 KSC589986 KIG589986 JYK589986 WLG458849:WLG458858 WBK458849:WBK458858 VRO458849:VRO458858 VHS458849:VHS458858 UXW458849:UXW458858 UOA458849:UOA458858 MPG786512:MPG786521 MFK786512:MFK786521 GNU589986 GDY589986 FUC589986 FKG589986 FAK589986 EQO589986 EGS589986 DWW589986 DNA589986 DDE589986 CTI589986 CJM589986 BZQ589986 BPU589986 BFY589986 AWC589986 PQA524368:PQA524377 ACK589986 SO589986 OMM65616:OMM65625 Q589986 WVE524450 WLI524450 WBM524450 VRQ524450 VHU524450 UXY524450 UOC524450 UEG524450 TUK524450 TKO524450 TAS524450 SQW524450 UEE458849:UEE458858 RXE524450 RNI524450 RDM524450 QTQ524450 QJU524450 PZY524450 PQC524450 PGG524450 OWK524450 OMO524450 OCS524450 NSW524450 NJA524450 MZE524450 MPI524450 MFM524450 CTG262224:CTG262233 LLU524450 LBY524450 KSC524450 KIG524450 JYK524450 TUI458849:TUI458858 TKM458849:TKM458858 TAQ458849:TAQ458858 SQU458849:SQU458858 BPS327760:BPS327769 RXC458849:RXC458858 PQA131152:PQA131161 LLS786512:LLS786521 GNU524450 GDY524450 FUC524450 FKG524450 FAK524450 EQO524450 EGS524450 DWW524450 DNA524450 DDE524450 CTI524450 CJM524450 BZQ524450 BPU524450 BFY524450 AWC524450 PGE524368:PGE524377 ACK524450 SO524450 OCQ65616:OCQ65625 Q524450 WVE458914 WLI458914 WBM458914 VRQ458914 VHU458914 UXY458914 UOC458914 UEG458914 TUK458914 TKO458914 TAS458914 SQW458914 RNG458849:RNG458858 RXE458914 RNI458914 RDM458914 QTQ458914 QJU458914 PZY458914 PQC458914 PGG458914 OWK458914 OMO458914 OCS458914 NSW458914 NJA458914 MZE458914 MPI458914 MFM458914 CJK262224:CJK262233 LLU458914 LBY458914 KSC458914 KIG458914 JYK458914 RDK458849:RDK458858 QTO458849:QTO458858 QJS458849:QJS458858 PZW458849:PZW458858 PQA458849:PQA458858 PGE458849:PGE458858 LBW786512:LBW786521 KSA786512:KSA786521 GNU458914 GDY458914 FUC458914 FKG458914 FAK458914 EQO458914 EGS458914 DWW458914 DNA458914 DDE458914 CTI458914 CJM458914 BZQ458914 BPU458914 BFY458914 AWC458914 OWI524368:OWI524377 ACK458914 SO458914 NSU65616:NSU65625 Q458914 WVE393378 WLI393378 WBM393378 VRQ393378 VHU393378 UXY393378 UOC393378 UEG393378 TUK393378 TKO393378 TAS393378 SQW393378 OWI458849:OWI458858 RXE393378 RNI393378 RDM393378 QTQ393378 QJU393378 PZY393378 PQC393378 PGG393378 OWK393378 OMO393378 OCS393378 NSW393378 NJA393378 MZE393378 MPI393378 MFM393378 BZO262224:BZO262233 LLU393378 LBY393378 KSC393378 KIG393378 JYK393378 OMM458849:OMM458858 OCQ458849:OCQ458858 NSU458849:NSU458858 NIY458849:NIY458858 MZC458849:MZC458858 MPG458849:MPG458858 KIE786512:KIE786521 JYI786512:JYI786521 GNU393378 GDY393378 FUC393378 FKG393378 FAK393378 EQO393378 EGS393378 DWW393378 DNA393378 DDE393378 CTI393378 CJM393378 BZQ393378 BPU393378 BFY393378 AWC393378 OMM524368:OMM524377 ACK393378 SO393378 NIY65616:NIY65625 Q393378 WVE327842 WLI327842 WBM327842 VRQ327842 VHU327842 UXY327842 UOC327842 UEG327842 TUK327842 TKO327842 TAS327842 SQW327842 MFK458849:MFK458858 RXE327842 RNI327842 RDM327842 QTQ327842 QJU327842 PZY327842 PQC327842 PGG327842 OWK327842 OMO327842 OCS327842 NSW327842 NJA327842 MZE327842 MPI327842 MFM327842 BPS262224:BPS262233 LLU327842 LBY327842 KSC327842 KIG327842 JYK327842 TUI131152:TUI131161 LLS458849:LLS458858 LBW458849:LBW458858 KSA458849:KSA458858 KIE458849:KIE458858 JYI458849:JYI458858 GNS983092:GNS983101 GDW983092:GDW983101 GNU327842 GDY327842 FUC327842 FKG327842 FAK327842 EQO327842 EGS327842 DWW327842 DNA327842 DDE327842 CTI327842 CJM327842 BZQ327842 BPU327842 BFY327842 AWC327842 OCQ524368:OCQ524377 ACK327842 SO327842 MZC65616:MZC65625 Q327842 WVE262306 WLI262306 WBM262306 VRQ262306 VHU262306 UXY262306 UOC262306 UEG262306 TUK262306 TKO262306 TAS262306 SQW262306 FUA983092:FUA983101 RXE262306 RNI262306 RDM262306 QTQ262306 QJU262306 PZY262306 PQC262306 PGG262306 OWK262306 OMO262306 OCS262306 NSW262306 NJA262306 MZE262306 MPI262306 MFM262306 BFW262224:BFW262233 LLU262306 LBY262306 KSC262306 KIG262306 JYK262306 FKE983092:FKE983101 FAI983092:FAI983101 EQM983092:EQM983101 TAQ589904:TAQ589913 SQU589904:SQU589913 GNS458849:GNS458858 GDW458849:GDW458858 FUA458849:FUA458858 GNU262306 GDY262306 FUC262306 FKG262306 FAK262306 EQO262306 EGS262306 DWW262306 DNA262306 DDE262306 CTI262306 CJM262306 BZQ262306 BPU262306 BFY262306 AWC262306 NSU524368:NSU524377 ACK262306 SO262306 MPG65616:MPG65625 Q262306 WVE196770 WLI196770 WBM196770 VRQ196770 VHU196770 UXY196770 UOC196770 UEG196770 TUK196770 TKO196770 TAS196770 SQW196770 FKE458849:FKE458858 RXE196770 RNI196770 RDM196770 QTQ196770 QJU196770 PZY196770 PQC196770 PGG196770 OWK196770 OMO196770 OCS196770 NSW196770 NJA196770 MZE196770 MPI196770 MFM196770 AWA262224:AWA262233 LLU196770 LBY196770 KSC196770 KIG196770 JYK196770 FAI458849:FAI458858 EQM458849:EQM458858 EGQ458849:EGQ458858 DWU458849:DWU458858 DMY458849:DMY458858 DDC458849:DDC458858 CTG458849:CTG458858 CJK458849:CJK458858 GNU196770 GDY196770 FUC196770 FKG196770 FAK196770 EQO196770 EGS196770 DWW196770 DNA196770 DDE196770 CTI196770 CJM196770 BZQ196770 BPU196770 BFY196770 AWC196770 NIY524368:NIY524377 ACK196770 SO196770 MFK65616:MFK65625 Q196770 WVE131234 WLI131234 WBM131234 VRQ131234 VHU131234 UXY131234 UOC131234 UEG131234 TUK131234 TKO131234 TAS131234 SQW131234 GNS393296:GNS393305 RXE131234 RNI131234 RDM131234 QTQ131234 QJU131234 PZY131234 PQC131234 PGG131234 OWK131234 OMO131234 OCS131234 NSW131234 NJA131234 MZE131234 MPI131234 MFM131234 MZC524368:MZC524377 LLU131234 LBY131234 KSC131234 KIG131234 JYK131234 BZO458849:BZO458858 BPS458849:BPS458858 BFW458849:BFW458858 AWA458849:AWA458858 UEE262224:UEE262233 ACI458849:ACI458858 GNS786512:GNS786521 GDW786512:GDW786521 GNU131234 GDY131234 FUC131234 FKG131234 FAK131234 EQO131234 EGS131234 DWW131234 DNA131234 DDE131234 CTI131234 CJM131234 BZQ131234 BPU131234 BFY131234 AWC131234 MPG524368:MPG524377 ACK131234 SO131234 ACI262224:ACI262233 Q131234 WVE65698 WLI65698 WBM65698 VRQ65698 VHU65698 UXY65698 UOC65698 UEG65698 TUK65698 TKO65698 TAS65698 SQW65698 GDW393296:GDW393305 RXE65698 RNI65698 RDM65698 QTQ65698 QJU65698 PZY65698 PQC65698 PGG65698 OWK65698 OMO65698 OCS65698 NSW65698 NJA65698 MZE65698 MPI65698 MFM65698 SM262224:SM262233 LLU65698 LBY65698 KSC65698 KIG65698 JYK65698 SM458849:SM458858 EGQ983092:EGQ983101 O458849:O458858 WVC393313:WVC393322 WLG393313:WLG393322 WBK393313:WBK393322 FUA786512:FUA786521 FKE786512:FKE786521 GNU65698 GDY65698 FUC65698 FKG65698 FAK65698 EQO65698 EGS65698 DWW65698 DNA65698 DDE65698 CTI65698 CJM65698 BZQ65698 BPU65698 BFY65698 AWC65698 MFK524368:MFK524377 ACK65698 SO65698 LLS65616:LLS65625 Q65698 WVE124 WLI124 WBM124 VRQ124 VHU124 UXY124 UOC124 UEG124 TUK124 TKO124 TAS124 SQW124 FUA393296:FUA393305 RXE124 RNI124 RDM124 QTQ124 QJU124 PZY124 PQC124 PGG124 OWK124 OMO124 OCS124 NSW124 NJA124 MZE124 MPI124 MFM124 AWA31:AWA40 LLU124 LBY124 KSC124 KIG124 JYK124 VRO393313:VRO393322 VHS393313:VHS393322 UXW393313:UXW393322 UOA393313:UOA393322 UEE393313:UEE393322 TUI393313:TUI393322 FAI786512:FAI786521 EQM786512:EQM786521 GNU124 GDY124 FUC124 FKG124 FAK124 EQO124 EGS124 DWW124 DNA124 DDE124 CTI124 CJM124 BZQ124 BPU124 BFY124 AWC124 OCQ131152:OCQ131161 ACK124 SO124 DMS196705:DMS196714 WKY983092:WKY983101 WBC983092:WBC983101 VRG983092:VRG983101 VHK983092:VHK983101 UXO983092:UXO983101 UNS983092:UNS983101 UDW983092:UDW983101 TUA983092:TUA983101 TKE983092:TKE983101 TAI983092:TAI983101 SQM983092:SQM983101 FKE393296:FKE393305 RWU983092:RWU983101 RMY983092:RMY983101 RDC983092:RDC983101 QTG983092:QTG983101 QJK983092:QJK983101 PZO983092:PZO983101 PPS983092:PPS983101 PFW983092:PFW983101 OWA983092:OWA983101 OME983092:OME983101 OCI983092:OCI983101 NSM983092:NSM983101 NIQ983092:NIQ983101 MYU983092:MYU983101 MOY983092:MOY983101 MFC983092:MFC983101 O262224:O262233 LLK983092:LLK983101 LBO983092:LBO983101 KRS983092:KRS983101 KHW983092:KHW983101 JYA983092:JYA983101 TKM393313:TKM393322 TAQ393313:TAQ393322 SQU393313:SQU393322 BFW327760:BFW327769 RXC393313:RXC393322 RNG393313:RNG393322 EGQ786512:EGQ786521 DWU786512:DWU786521 GNK983092:GNK983101 GDO983092:GDO983101 FTS983092:FTS983101 FJW983092:FJW983101 FAA983092:FAA983101 EQE983092:EQE983101 EGI983092:EGI983101 DWM983092:DWM983101 DMQ983092:DMQ983101 DCU983092:DCU983101 CSY983092:CSY983101 CJC983092:CJC983101 BZG983092:BZG983101 BPK983092:BPK983101 BFO983092:BFO983101 AVS983092:AVS983101 LLS524368:LLS524377 ACA983092:ACA983101 SE983092:SE983101 LBW65616:LBW65625 E983092:E983101 WUU917556:WUU917565 WKY917556:WKY917565 WBC917556:WBC917565 VRG917556:VRG917565 VHK917556:VHK917565 UXO917556:UXO917565 UNS917556:UNS917565 UDW917556:UDW917565 TUA917556:TUA917565 TKE917556:TKE917565 TAI917556:TAI917565 SQM917556:SQM917565 FAI393296:FAI393305 RWU917556:RWU917565 RMY917556:RMY917565 RDC917556:RDC917565 QTG917556:QTG917565 QJK917556:QJK917565 PZO917556:PZO917565 PPS917556:PPS917565 PFW917556:PFW917565 OWA917556:OWA917565 OME917556:OME917565 OCI917556:OCI917565 NSM917556:NSM917565 NIQ917556:NIQ917565 MYU917556:MYU917565 MOY917556:MOY917565 MFC917556:MFC917565 WVC196688:WVC196697 LLK917556:LLK917565 LBO917556:LBO917565 KRS917556:KRS917565 KHW917556:KHW917565 JYA917556:JYA917565 RDK393313:RDK393322 QTO393313:QTO393322 QJS393313:QJS393322 PZW393313:PZW393322 PQA393313:PQA393322 PGE393313:PGE393322 DMY786512:DMY786521 DDC786512:DDC786521 GNK917556:GNK917565 GDO917556:GDO917565 FTS917556:FTS917565 FJW917556:FJW917565 FAA917556:FAA917565 EQE917556:EQE917565 EGI917556:EGI917565 DWM917556:DWM917565 DMQ917556:DMQ917565 DCU917556:DCU917565 CSY917556:CSY917565 CJC917556:CJC917565 BZG917556:BZG917565 BPK917556:BPK917565 BFO917556:BFO917565 AVS917556:AVS917565 LBW524368:LBW524377 ACA917556:ACA917565 SE917556:SE917565 KSA65616:KSA65625 E917556:E917565 MPA65633:MPA65642 MFE65633:MFE65642 SM196688:SM196697 LLM65633:LLM65642 LBQ65633:LBQ65642 KRU65633:KRU65642 KHY65633:KHY65642 JYC65633:JYC65642 NIY917556:NIY917565 MZC917556:MZC917565 MPG917556:MPG917565 MFK917556:MFK917565 EQM393296:EQM393305 MPG589904:MPG589913 MFK589904:MFK589913 CTG655440:CTG655449 CJK655440:CJK655449 GNM65633:GNM65642 GDQ65633:GDQ65642 FTU65633:FTU65642 FJY65633:FJY65642 FAC65633:FAC65642 EQG65633:EQG65642 EGK65633:EGK65642 DWO65633:DWO65642 DMS65633:DMS65642 DCW65633:DCW65642 CTA65633:CTA65642 CJE65633:CJE65642 WLG196688:WLG196697 BZI65633:BZI65642 BPM65633:BPM65642 BFQ65633:BFQ65642 AVU65633:AVU65642 LBW458832:LBW458841 OWI393313:OWI393322 OMM393313:OMM393322 OCQ393313:OCQ393322 NSU393313:NSU393322 NIY393313:NIY393322 MZC393313:MZC393322 CTG786512:CTG786521 CJK786512:CJK786521 ACC65633:ACC65642 SG65633:SG65642 KSA458832:KSA458841 G65633:G65642 WUW48:WUW57 WLA48:WLA57 WBE48:WBE57 VRI48:VRI57 VHM48:VHM57 UXQ48:UXQ57 UNU48:UNU57 UDY48:UDY57 TUC48:TUC57 TKG48:TKG57 TAK48:TAK57 SQO48:SQO57 KSA524368:KSA524377 FAI327760:FAI327769 RWW48:RWW57 KIE65616:KIE65625 RNA48:RNA57 WUU786512:WUU786521 WKY786512:WKY786521 WBC786512:WBC786521 VRG786512:VRG786521 VHK786512:VHK786521 UXO786512:UXO786521 UNS786512:UNS786521 UDW786512:UDW786521 TUA786512:TUA786521 TKE786512:TKE786521 TAI786512:TAI786521 SQM786512:SQM786521 EGQ393296:EGQ393305 RWU786512:RWU786521 RMY786512:RMY786521 RDC786512:RDC786521 QTG786512:QTG786521 QJK786512:QJK786521 PZO786512:PZO786521 PPS786512:PPS786521 PFW786512:PFW786521 OWA786512:OWA786521 OME786512:OME786521 OCI786512:OCI786521 NSM786512:NSM786521 NIQ786512:NIQ786521 MYU786512:MYU786521 MOY786512:MOY786521 MFC786512:MFC786521 WBK196688:WBK196697 LLK786512:LLK786521 LBO786512:LBO786521 KRS786512:KRS786521 KHW786512:KHW786521 JYA786512:JYA786521 MPG393313:MPG393322 MFK393313:MFK393322 TKM131152:TKM131161 LLS393313:LLS393322 LBW393313:LBW393322 KSA393313:KSA393322 BZO786512:BZO786521 BPS786512:BPS786521 GNK786512:GNK786521 GDO786512:GDO786521 FTS786512:FTS786521 FJW786512:FJW786521 FAA786512:FAA786521 EQE786512:EQE786521 EGI786512:EGI786521 DWM786512:DWM786521 DMQ786512:DMQ786521 DCU786512:DCU786521 CSY786512:CSY786521 CJC786512:CJC786521 BZG786512:BZG786521 BPK786512:BPK786521 BFO786512:BFO786521 AVS786512:AVS786521 KIE524368:KIE524377 ACA786512:ACA786521 SE786512:SE786521 JYI65616:JYI65625 E786512:E786521 WUU720976:WUU720985 WKY720976:WKY720985 WBC720976:WBC720985 VRG720976:VRG720985 VHK720976:VHK720985 UXO720976:UXO720985 UNS720976:UNS720985 UDW720976:UDW720985 TUA720976:TUA720985 TKE720976:TKE720985 TAI720976:TAI720985 SQM720976:SQM720985 DWU393296:DWU393305 RWU720976:RWU720985 RMY720976:RMY720985 RDC720976:RDC720985 QTG720976:QTG720985 QJK720976:QJK720985 PZO720976:PZO720985 PPS720976:PPS720985 PFW720976:PFW720985 OWA720976:OWA720985 OME720976:OME720985 OCI720976:OCI720985 NSM720976:NSM720985 NIQ720976:NIQ720985 MYU720976:MYU720985 MOY720976:MOY720985 MFC720976:MFC720985 VRO196688:VRO196697 LLK720976:LLK720985 LBO720976:LBO720985 KRS720976:KRS720985 KHW720976:KHW720985 JYA720976:JYA720985 KIE393313:KIE393322 JYI393313:JYI393322 DWU983092:DWU983101 DMY983092:DMY983101 DDC983092:DDC983101 CTG983092:CTG983101 BFW786512:BFW786521 AWA786512:AWA786521 GNK720976:GNK720985 GDO720976:GDO720985 FTS720976:FTS720985 FJW720976:FJW720985 FAA720976:FAA720985 EQE720976:EQE720985 EGI720976:EGI720985 DWM720976:DWM720985 DMQ720976:DMQ720985 DCU720976:DCU720985 CSY720976:CSY720985 CJC720976:CJC720985 BZG720976:BZG720985 BPK720976:BPK720985 BFO720976:BFO720985 AVS720976:AVS720985 JYI524368:JYI524377 ACA720976:ACA720985 SE720976:SE720985 CJK983092:CJK983101 E720976:E720985 WUU655440:WUU655449 WKY655440:WKY655449 WBC655440:WBC655449 VRG655440:VRG655449 VHK655440:VHK655449 UXO655440:UXO655449 UNS655440:UNS655449 UDW655440:UDW655449 TUA655440:TUA655449 TKE655440:TKE655449 TAI655440:TAI655449 SQM655440:SQM655449 DMY393296:DMY393305 RWU655440:RWU655449 RMY655440:RMY655449 RDC655440:RDC655449 QTG655440:QTG655449 QJK655440:QJK655449 PZO655440:PZO655449 PPS655440:PPS655449 PFW655440:PFW655449 OWA655440:OWA655449 OME655440:OME655449 OCI655440:OCI655449 NSM655440:NSM655449 NIQ655440:NIQ655449 MYU655440:MYU655449 MOY655440:MOY655449 MFC655440:MFC655449 VHS196688:VHS196697 LLK655440:LLK655449 LBO655440:LBO655449 KRS655440:KRS655449 KHW655440:KHW655449 JYA655440:JYA655449 BZO983092:BZO983101 RXC589904:RXC589913 RNG589904:RNG589913 GNS393313:GNS393322 GDW393313:GDW393322 FUA393313:FUA393322 CJK458832:CJK458841 ACI786512:ACI786521 GNK655440:GNK655449 GDO655440:GDO655449 FTS655440:FTS655449 FJW655440:FJW655449 FAA655440:FAA655449 EQE655440:EQE655449 EGI655440:EGI655449 DWM655440:DWM655449 DMQ655440:DMQ655449 DCU655440:DCU655449 CSY655440:CSY655449 CJC655440:CJC655449 BZG655440:BZG655449 BPK655440:BPK655449 BFO655440:BFO655449 AVS655440:AVS655449 FKE393313:FKE393322 ACA655440:ACA655449 SE655440:SE655449 FAI393313:FAI393322 E655440:E655449 WUU589904:WUU589913 WKY589904:WKY589913 WBC589904:WBC589913 VRG589904:VRG589913 VHK589904:VHK589913 UXO589904:UXO589913 UNS589904:UNS589913 UDW589904:UDW589913 TUA589904:TUA589913 TKE589904:TKE589913 TAI589904:TAI589913 SQM589904:SQM589913 DDC393296:DDC393305 RWU589904:RWU589913 RMY589904:RMY589913 RDC589904:RDC589913 QTG589904:QTG589913 QJK589904:QJK589913 PZO589904:PZO589913 PPS589904:PPS589913 PFW589904:PFW589913 OWA589904:OWA589913 OME589904:OME589913 OCI589904:OCI589913 NSM589904:NSM589913 NIQ589904:NIQ589913 MYU589904:MYU589913 MOY589904:MOY589913 MFC589904:MFC589913 UXW196688:UXW196697 LLK589904:LLK589913 LBO589904:LBO589913 KRS589904:KRS589913 KHW589904:KHW589913 JYA589904:JYA589913 EQM393313:EQM393322 EGQ393313:EGQ393322 DWU393313:DWU393322 DMY393313:DMY393322 DDC393313:DDC393322 CTG393313:CTG393322 SM786512:SM786521 DWU31:DWU40 GNK589904:GNK589913 GDO589904:GDO589913 FTS589904:FTS589913 FJW589904:FJW589913 FAA589904:FAA589913 EQE589904:EQE589913 EGI589904:EGI589913 DWM589904:DWM589913 DMQ589904:DMQ589913 DCU589904:DCU589913 CSY589904:CSY589913 CJC589904:CJC589913 BZG589904:BZG589913 BPK589904:BPK589913 BFO589904:BFO589913 AVS589904:AVS589913 CJK393313:CJK393322 ACA589904:ACA589913 SE589904:SE589913 BZO393313:BZO393322 E589904:E589913 WUU524368:WUU524377 WKY524368:WKY524377 WBC524368:WBC524377 VRG524368:VRG524377 VHK524368:VHK524377 UXO524368:UXO524377 UNS524368:UNS524377 UDW524368:UDW524377 TUA524368:TUA524377 TKE524368:TKE524377 TAI524368:TAI524377 SQM524368:SQM524377 CTG393296:CTG393305 RWU524368:RWU524377 RMY524368:RMY524377 RDC524368:RDC524377 QTG524368:QTG524377 QJK524368:QJK524377 PZO524368:PZO524377 PPS524368:PPS524377 PFW524368:PFW524377 OWA524368:OWA524377 OME524368:OME524377 OCI524368:OCI524377 NSM524368:NSM524377 NIQ524368:NIQ524377 MYU524368:MYU524377 MOY524368:MOY524377 MFC524368:MFC524377 UOA196688:UOA196697 LLK524368:LLK524377 LBO524368:LBO524377 KRS524368:KRS524377 KHW524368:KHW524377 JYA524368:JYA524377 BPS393313:BPS393322 BFW393313:BFW393322 AWA393313:AWA393322 GNS458832:GNS458841 ACI393313:ACI393322 SM393313:SM393322 O786512:O786521 WVC720976:WVC720985 GNK524368:GNK524377 GDO524368:GDO524377 FTS524368:FTS524377 FJW524368:FJW524377 FAA524368:FAA524377 EQE524368:EQE524377 EGI524368:EGI524377 DWM524368:DWM524377 DMQ524368:DMQ524377 DCU524368:DCU524377 CSY524368:CSY524377 CJC524368:CJC524377 BZG524368:BZG524377 BPK524368:BPK524377 BFO524368:BFO524377 AVS524368:AVS524377 BPS983092:BPS983101 ACA524368:ACA524377 SE524368:SE524377 O393313:O393322 E524368:E524377 WUU458832:WUU458841 WKY458832:WKY458841 WBC458832:WBC458841 VRG458832:VRG458841 VHK458832:VHK458841 UXO458832:UXO458841 UNS458832:UNS458841 UDW458832:UDW458841 TUA458832:TUA458841 TKE458832:TKE458841 TAI458832:TAI458841 SQM458832:SQM458841 CJK393296:CJK393305 RWU458832:RWU458841 RMY458832:RMY458841 RDC458832:RDC458841 QTG458832:QTG458841 QJK458832:QJK458841 PZO458832:PZO458841 PPS458832:PPS458841 PFW458832:PFW458841 OWA458832:OWA458841 OME458832:OME458841 OCI458832:OCI458841 NSM458832:NSM458841 NIQ458832:NIQ458841 MYU458832:MYU458841 MOY458832:MOY458841 MFC458832:MFC458841 UEE196688:UEE196697 LLK458832:LLK458841 LBO458832:LBO458841 KRS458832:KRS458841 KHW458832:KHW458841 JYA458832:JYA458841 WVC327777:WVC327786 WLG327777:WLG327786 WBK327777:WBK327786 VRO327777:VRO327786 VHS327777:VHS327786 UXW327777:UXW327786 WLG720976:WLG720985 WBK720976:WBK720985 GNK458832:GNK458841 GDO458832:GDO458841 FTS458832:FTS458841 FJW458832:FJW458841 FAA458832:FAA458841 EQE458832:EQE458841 EGI458832:EGI458841 DWM458832:DWM458841 DMQ458832:DMQ458841 DCU458832:DCU458841 CSY458832:CSY458841 CJC458832:CJC458841 BZG458832:BZG458841 BPK458832:BPK458841 BFO458832:BFO458841 AVS458832:AVS458841 UOA327777:UOA327786 ACA458832:ACA458841 SE458832:SE458841 UEE327777:UEE327786 E458832:E458841 WUU393296:WUU393305 WKY393296:WKY393305 WBC393296:WBC393305 VRG393296:VRG393305 VHK393296:VHK393305 UXO393296:UXO393305 UNS393296:UNS393305 UDW393296:UDW393305 TUA393296:TUA393305 TKE393296:TKE393305 TAI393296:TAI393305 SQM393296:SQM393305 BZO393296:BZO393305 RWU393296:RWU393305 RMY393296:RMY393305 RDC393296:RDC393305 QTG393296:QTG393305 QJK393296:QJK393305 PZO393296:PZO393305 PPS393296:PPS393305 PFW393296:PFW393305 OWA393296:OWA393305 OME393296:OME393305 OCI393296:OCI393305 NSM393296:NSM393305 NIQ393296:NIQ393305 MYU393296:MYU393305 MOY393296:MOY393305 MFC393296:MFC393305 TUI196688:TUI196697 LLK393296:LLK393305 LBO393296:LBO393305 KRS393296:KRS393305 KHW393296:KHW393305 JYA393296:JYA393305 TUI327777:TUI327786 TKM327777:TKM327786 TAQ327777:TAQ327786 SQU327777:SQU327786 AWA327760:AWA327769 RXC327777:RXC327786 VRO720976:VRO720985 VHS720976:VHS720985 GNK393296:GNK393305 GDO393296:GDO393305 FTS393296:FTS393305 FJW393296:FJW393305 FAA393296:FAA393305 EQE393296:EQE393305 EGI393296:EGI393305 DWM393296:DWM393305 DMQ393296:DMQ393305 DCU393296:DCU393305 CSY393296:CSY393305 CJC393296:CJC393305 BZG393296:BZG393305 BPK393296:BPK393305 BFO393296:BFO393305 AVS393296:AVS393305 RNG327777:RNG327786 ACA393296:ACA393305 SE393296:SE393305 RDK327777:RDK327786 E393296:E393305 WUU327760:WUU327769 WKY327760:WKY327769 WBC327760:WBC327769 VRG327760:VRG327769 VHK327760:VHK327769 UXO327760:UXO327769 UNS327760:UNS327769 UDW327760:UDW327769 TUA327760:TUA327769 TKE327760:TKE327769 TAI327760:TAI327769 SQM327760:SQM327769 BPS393296:BPS393305 RWU327760:RWU327769 RMY327760:RMY327769 RDC327760:RDC327769 QTG327760:QTG327769 QJK327760:QJK327769 PZO327760:PZO327769 PPS327760:PPS327769 PFW327760:PFW327769 OWA327760:OWA327769 OME327760:OME327769 OCI327760:OCI327769 NSM327760:NSM327769 NIQ327760:NIQ327769 MYU327760:MYU327769 MOY327760:MOY327769 MFC327760:MFC327769 TKM196688:TKM196697 LLK327760:LLK327769 LBO327760:LBO327769 KRS327760:KRS327769 KHW327760:KHW327769 JYA327760:JYA327769 QTO327777:QTO327786 QJS327777:QJS327786 PZW327777:PZW327786 PQA327777:PQA327786 PGE327777:PGE327786 OWI327777:OWI327786 UXW720976:UXW720985 UOA720976:UOA720985 GNK327760:GNK327769 GDO327760:GDO327769 FTS327760:FTS327769 FJW327760:FJW327769 FAA327760:FAA327769 EQE327760:EQE327769 EGI327760:EGI327769 DWM327760:DWM327769 DMQ327760:DMQ327769 DCU327760:DCU327769 CSY327760:CSY327769 CJC327760:CJC327769 BZG327760:BZG327769 BPK327760:BPK327769 BFO327760:BFO327769 AVS327760:AVS327769 OMM327777:OMM327786 ACA327760:ACA327769 SE327760:SE327769 UEE720976:UEE720985 E327760:E327769 WUU262224:WUU262233 WKY262224:WKY262233 WBC262224:WBC262233 VRG262224:VRG262233 VHK262224:VHK262233 UXO262224:UXO262233 UNS262224:UNS262233 UDW262224:UDW262233 TUA262224:TUA262233 TKE262224:TKE262233 TAI262224:TAI262233 SQM262224:SQM262233 BFW393296:BFW393305 RWU262224:RWU262233 RMY262224:RMY262233 RDC262224:RDC262233 QTG262224:QTG262233 QJK262224:QJK262233 PZO262224:PZO262233 PPS262224:PPS262233 PFW262224:PFW262233 OWA262224:OWA262233 OME262224:OME262233 OCI262224:OCI262233 NSM262224:NSM262233 NIQ262224:NIQ262233 MYU262224:MYU262233 MOY262224:MOY262233 MFC262224:MFC262233 TAQ196688:TAQ196697 LLK262224:LLK262233 LBO262224:LBO262233 KRS262224:KRS262233 KHW262224:KHW262233 JYA262224:JYA262233 OCQ327777:OCQ327786 NSU327777:NSU327786 NIY327777:NIY327786 MZC327777:MZC327786 MPG327777:MPG327786 MFK327777:MFK327786 TUI720976:TUI720985 TKM720976:TKM720985 GNK262224:GNK262233 GDO262224:GDO262233 FTS262224:FTS262233 FJW262224:FJW262233 FAA262224:FAA262233 EQE262224:EQE262233 EGI262224:EGI262233 DWM262224:DWM262233 DMQ262224:DMQ262233 DCU262224:DCU262233 CSY262224:CSY262233 CJC262224:CJC262233 BZG262224:BZG262233 BPK262224:BPK262233 BFO262224:BFO262233 AVS262224:AVS262233 TAQ720976:TAQ720985 ACA262224:ACA262233 SE262224:SE262233 SQU720976:SQU720985 E262224:E262233 WUU196688:WUU196697 WKY196688:WKY196697 WBC196688:WBC196697 VRG196688:VRG196697 VHK196688:VHK196697 UXO196688:UXO196697 UNS196688:UNS196697 UDW196688:UDW196697 TUA196688:TUA196697 TKE196688:TKE196697 TAI196688:TAI196697 SQM196688:SQM196697 AWA393296:AWA393305 RWU196688:RWU196697 RMY196688:RMY196697 RDC196688:RDC196697 QTG196688:QTG196697 QJK196688:QJK196697 PZO196688:PZO196697 PPS196688:PPS196697 PFW196688:PFW196697 OWA196688:OWA196697 OME196688:OME196697 OCI196688:OCI196697 NSM196688:NSM196697 NIQ196688:NIQ196697 MYU196688:MYU196697 MOY196688:MOY196697 MFC196688:MFC196697 SQU196688:SQU196697 LLK196688:LLK196697 LBO196688:LBO196697 KRS196688:KRS196697 KHW196688:KHW196697 JYA196688:JYA196697 TAQ131152:TAQ131161 LLS327777:LLS327786 LBW327777:LBW327786 KSA327777:KSA327786 KIE327777:KIE327786 JYI327777:JYI327786 UXW262224:UXW262233 RXC720976:RXC720985 GNK196688:GNK196697 GDO196688:GDO196697 FTS196688:FTS196697 FJW196688:FJW196697 FAA196688:FAA196697 EQE196688:EQE196697 EGI196688:EGI196697 DWM196688:DWM196697 DMQ196688:DMQ196697 DCU196688:DCU196697 CSY196688:CSY196697 CJC196688:CJC196697 BZG196688:BZG196697 BPK196688:BPK196697 BFO196688:BFO196697 AVS196688:AVS196697 RNG720976:RNG720985 ACA196688:ACA196697 SE196688:SE196697 GNS65616:GNS65625 E196688:E196697 WUU131152:WUU131161 WKY131152:WKY131161 WBC131152:WBC131161 VRG131152:VRG131161 VHK131152:VHK131161 UXO131152:UXO131161 UNS131152:UNS131161 UDW131152:UDW131161 TUA131152:TUA131161 TKE131152:TKE131161 TAI131152:TAI131161 SQM131152:SQM131161 GNS524368:GNS524377 RWU131152:RWU131161 RMY131152:RMY131161 RDC131152:RDC131161 QTG131152:QTG131161 QJK131152:QJK131161 PZO131152:PZO131161 PPS131152:PPS131161 PFW131152:PFW131161 OWA131152:OWA131161 OME131152:OME131161 OCI131152:OCI131161 NSM131152:NSM131161 NIQ131152:NIQ131161 MYU131152:MYU131161 MOY131152:MOY131161 MFC131152:MFC131161 ACI393296:ACI393305 LLK131152:LLK131161 LBO131152:LBO131161 KRS131152:KRS131161 KHW131152:KHW131161 JYA131152:JYA131161 BFW983092:BFW983101 AWA983092:AWA983101 DMY458832:DMY458841 ACI983092:ACI983101 SM983092:SM983101 FAI31:FAI40 RDK720976:RDK720985 QTO720976:QTO720985 GNK131152:GNK131161 GDO131152:GDO131161 FTS131152:FTS131161 FJW131152:FJW131161 FAA131152:FAA131161 EQE131152:EQE131161 EGI131152:EGI131161 DWM131152:DWM131161 DMQ131152:DMQ131161 DCU131152:DCU131161 CSY131152:CSY131161 CJC131152:CJC131161 BZG131152:BZG131161 BPK131152:BPK131161 BFO131152:BFO131161 AVS131152:AVS131161 GDW524368:GDW524377 ACA131152:ACA131161 SE131152:SE131161 GDW65616:GDW65625 E131152:E131161 WUU65616:WUU65625 WKY65616:WKY65625 WBC65616:WBC65625 VRG65616:VRG65625 VHK65616:VHK65625 UXO65616:UXO65625 UNS65616:UNS65625 UDW65616:UDW65625 TUA65616:TUA65625 TKE65616:TKE65625 TAI65616:TAI65625 SQM65616:SQM65625 SM393296:SM393305 RWU65616:RWU65625 RMY65616:RMY65625 RDC65616:RDC65625 QTG65616:QTG65625 QJK65616:QJK65625 PZO65616:PZO65625 PPS65616:PPS65625 PFW65616:PFW65625 OWA65616:OWA65625 OME65616:OME65625 OCI65616:OCI65625 NSM65616:NSM65625 NIQ65616:NIQ65625 MYU65616:MYU65625 MOY65616:MOY65625 MFC65616:MFC65625 RXC196688:RXC196697 LLK65616:LLK65625 LBO65616:LBO65625 KRS65616:KRS65625 KHW65616:KHW65625 JYA65616:JYA65625 RDK589904:RDK589913 QTO589904:QTO589913 GNS327777:GNS327786 GDW327777:GDW327786 FUA327777:FUA327786 FKE327777:FKE327786 QJS720976:QJS720985 PZW720976:PZW720985 GNK65616:GNK65625 GDO65616:GDO65625 FTS65616:FTS65625 FJW65616:FJW65625 FAA65616:FAA65625 EQE65616:EQE65625 EGI65616:EGI65625 DWM65616:DWM65625 DMQ65616:DMQ65625 DCU65616:DCU65625 CSY65616:CSY65625 CJC65616:CJC65625 BZG65616:BZG65625 BPK65616:BPK65625 BFO65616:BFO65625 AVS65616:AVS65625 FUA524368:FUA524377 ACA65616:ACA65625 SE65616:SE65625 FUA65616:FUA65625 E65616:E65625 WUU31:WUU40 WKY31:WKY40 WBC31:WBC40 VRG31:VRG40 VHK31:VHK40 UXO31:UXO40 UNS31:UNS40 UDW31:UDW40 TUA31:TUA40 TKE31:TKE40 TAI31:TAI40 SQM31:SQM40 BPS31:BPS40 RWU31:RWU40 RMY31:RMY40 RDC31:RDC40 QTG31:QTG40 QJK31:QJK40 PZO31:PZO40 PPS31:PPS40 PFW31:PFW40 OWA31:OWA40 OME31:OME40 OCI31:OCI40 NSM31:NSM40 NIQ31:NIQ40 MYU31:MYU40 MOY31:MOY40 MFC31:MFC40 RNG196688:RNG196697 LLK31:LLK40 LBO31:LBO40 KRS31:KRS40 KHW31:KHW40 JYA31:JYA40 FAI327777:FAI327786 EQM327777:EQM327786 EGQ327777:EGQ327786 DWU327777:DWU327786 DMY327777:DMY327786 DDC327777:DDC327786 PQA720976:PQA720985 PGE720976:PGE720985 GNK31:GNK40 GDO31:GDO40 FTS31:FTS40 FJW31:FJW40 FAA31:FAA40 EQE31:EQE40 EGI31:EGI40 DWM31:DWM40 DMQ31:DMQ40 DCU31:DCU40 CSY31:CSY40 CJC31:CJC40 BZG31:BZG40 BPK31:BPK40 BFO31:BFO40 AVS31:AVS40 FKE524368:FKE524377 ACA31:ACA40 SE31:SE40 FKE65616:FKE65625 WUU983092:WUU983101 WUU983109:WUU983118 WKY983109:WKY983118 WBC983109:WBC983118 VRG983109:VRG983118 VHK983109:VHK983118 UXO983109:UXO983118 UNS983109:UNS983118 UDW983109:UDW983118 TUA983109:TUA983118 TKE983109:TKE983118 TAI983109:TAI983118 SQM983109:SQM983118 O393296:O393305 RWU983109:RWU983118 RMY983109:RMY983118 RDC983109:RDC983118 QTG983109:QTG983118 QJK983109:QJK983118 PZO983109:PZO983118 PPS983109:PPS983118 PFW983109:PFW983118 OWA983109:OWA983118 OME983109:OME983118 OCI983109:OCI983118 NSM983109:NSM983118 NIQ983109:NIQ983118 MYU983109:MYU983118 MOY983109:MOY983118 MFC983109:MFC983118 RDK196688:RDK196697 LLK983109:LLK983118 LBO983109:LBO983118 KRS983109:KRS983118 KHW983109:KHW983118 JYA983109:JYA983118 CTG327777:CTG327786 CJK327777:CJK327786 BZO327777:BZO327786 BPS327777:BPS327786 BFW327777:BFW327786 AWA327777:AWA327786 OWI720976:OWI720985 OMM720976:OMM720985 GNK983109:GNK983118 GDO983109:GDO983118 FTS983109:FTS983118 FJW983109:FJW983118 FAA983109:FAA983118 EQE983109:EQE983118 EGI983109:EGI983118 DWM983109:DWM983118 DMQ983109:DMQ983118 DCU983109:DCU983118 CSY983109:CSY983118 CJC983109:CJC983118 BZG983109:BZG983118 BPK983109:BPK983118 BFO983109:BFO983118 AVS983109:AVS983118 FAI524368:FAI524377 ACA983109:ACA983118 SE983109:SE983118 FAI65616:FAI65625 E983109:E983118 WUU917573:WUU917582 WKY917573:WKY917582 WBC917573:WBC917582 VRG917573:VRG917582 VHK917573:VHK917582 UXO917573:UXO917582 UNS917573:UNS917582 UDW917573:UDW917582 TUA917573:TUA917582 TKE917573:TKE917582 TAI917573:TAI917582 SQM917573:SQM917582 WVC327760:WVC327769 RWU917573:RWU917582 RMY917573:RMY917582 RDC917573:RDC917582 QTG917573:QTG917582 QJK917573:QJK917582 PZO917573:PZO917582 PPS917573:PPS917582 PFW917573:PFW917582 OWA917573:OWA917582 OME917573:OME917582 OCI917573:OCI917582 NSM917573:NSM917582 NIQ917573:NIQ917582 MYU917573:MYU917582 MOY917573:MOY917582 MFC917573:MFC917582 QTO196688:QTO196697 LLK917573:LLK917582 LBO917573:LBO917582 KRS917573:KRS917582 KHW917573:KHW917582 JYA917573:JYA917582 GDW458832:GDW458841 ACI327777:ACI327786 SM327777:SM327786 QJS589904:QJS589913 O327777:O327786 WVC262241:WVC262250 OCQ720976:OCQ720985 NSU720976:NSU720985 GNK917573:GNK917582 GDO917573:GDO917582 FTS917573:FTS917582 FJW917573:FJW917582 FAA917573:FAA917582 EQE917573:EQE917582 EGI917573:EGI917582 DWM917573:DWM917582 DMQ917573:DMQ917582 DCU917573:DCU917582 CSY917573:CSY917582 CJC917573:CJC917582 BZG917573:BZG917582 BPK917573:BPK917582 BFO917573:BFO917582 AVS917573:AVS917582 EQM524368:EQM524377 ACA917573:ACA917582 SE917573:SE917582 EQM65616:EQM65625 E917573:E917582 RDE48:RDE57 QTI48:QTI57 QJM48:QJM57 PZQ48:PZQ57 PPU48:PPU57 PFY48:PFY57 OWC48:OWC57 OMG48:OMG57 OCK48:OCK57 NSO48:NSO57 NIS48:NIS57 MYW48:MYW57 WLG327760:WLG327769 MPA48:MPA57 MFE48:MFE57 O196688:O196697 LLM48:LLM57 LBQ48:LBQ57 KRU48:KRU57 KHY48:KHY57 JYC48:JYC57 GNS48:GNS57 GDW48:GDW57 FUA48:FUA57 FKE48:FKE57 FAI48:FAI57 EQM48:EQM57 BZO655440:BZO655449 BPS655440:BPS655449 QJS196688:QJS196697 GNM48:GNM57 GDQ48:GDQ57 FTU48:FTU57 FJY48:FJY57 FAC48:FAC57 WLG262241:WLG262250 WBK262241:WBK262250 VRO262241:VRO262250 VHS262241:VHS262250 UXW262241:UXW262250 UOA262241:UOA262250 NIY720976:NIY720985 MZC720976:MZC720985 EQG48:EQG57 EGK48:EGK57 DWO48:DWO57 DMS48:DMS57 DCW48:DCW57 CTA48:CTA57 CJE48:CJE57 BZI48:BZI57 BPM48:BPM57 BFQ48:BFQ57 AVU48:AVU57 KIE458832:KIE458841 ACC48:ACC57 SG48:SG57 LLS31:LLS40 WVC983109:WVC983118 EGQ524368:EGQ524377 WBK983109:WBK983118 VRO983109:VRO983118 EGQ65616:EGQ65625 VHS983109:VHS983118 WUU786529:WUU786538 WKY786529:WKY786538 WBC786529:WBC786538 VRG786529:VRG786538 VHK786529:VHK786538 UXO786529:UXO786538 UNS786529:UNS786538 UDW786529:UDW786538 TUA786529:TUA786538 TKE786529:TKE786538 TAI786529:TAI786538 SQM786529:SQM786538 WBK327760:WBK327769 RWU786529:RWU786538 RMY786529:RMY786538 RDC786529:RDC786538 QTG786529:QTG786538 QJK786529:QJK786538 PZO786529:PZO786538 PPS786529:PPS786538 PFW786529:PFW786538 OWA786529:OWA786538 OME786529:OME786538 OCI786529:OCI786538 NSM786529:NSM786538 NIQ786529:NIQ786538 MYU786529:MYU786538 MOY786529:MOY786538 MFC786529:MFC786538 PZW196688:PZW196697 LLK786529:LLK786538 LBO786529:LBO786538 KRS786529:KRS786538 KHW786529:KHW786538 JYA786529:JYA786538 UEE262241:UEE262250 TUI262241:TUI262250 TKM262241:TKM262250 TAQ262241:TAQ262250 SQU262241:SQU262250 FUA458832:FUA458841 MPG720976:MPG720985 MFK720976:MFK720985 GNK786529:GNK786538 GDO786529:GDO786538 FTS786529:FTS786538 FJW786529:FJW786538 FAA786529:FAA786538 EQE786529:EQE786538 EGI786529:EGI786538 DWM786529:DWM786538 DMQ786529:DMQ786538 DCU786529:DCU786538 CSY786529:CSY786538 CJC786529:CJC786538 BZG786529:BZG786538 BPK786529:BPK786538 BFO786529:BFO786538 AVS786529:AVS786538 DWU524368:DWU524377 ACA786529:ACA786538 SE786529:SE786538 DWU65616:DWU65625 E786529:E786538 WUU720993:WUU721002 WKY720993:WKY721002 WBC720993:WBC721002 VRG720993:VRG721002 VHK720993:VHK721002 UXO720993:UXO721002 UNS720993:UNS721002 UDW720993:UDW721002 TUA720993:TUA721002 TKE720993:TKE721002 TAI720993:TAI721002 SQM720993:SQM721002 VRO327760:VRO327769 RWU720993:RWU721002 RMY720993:RMY721002 RDC720993:RDC721002 QTG720993:QTG721002 QJK720993:QJK721002 PZO720993:PZO721002 PPS720993:PPS721002 PFW720993:PFW721002 OWA720993:OWA721002 OME720993:OME721002 OCI720993:OCI721002 NSM720993:NSM721002 NIQ720993:NIQ721002 MYU720993:MYU721002 MOY720993:MOY721002 MFC720993:MFC721002 PQA196688:PQA196697 LLK720993:LLK721002 LBO720993:LBO721002 KRS720993:KRS721002 KHW720993:KHW721002 JYA720993:JYA721002 RXC262241:RXC262250 RNG262241:RNG262250 RDK262241:RDK262250 QTO262241:QTO262250 QJS262241:QJS262250 PZW262241:PZW262250 PGE131152:PGE131161 LLS720976:LLS720985 GNK720993:GNK721002 GDO720993:GDO721002 FTS720993:FTS721002 FJW720993:FJW721002 FAA720993:FAA721002 EQE720993:EQE721002 EGI720993:EGI721002 DWM720993:DWM721002 DMQ720993:DMQ721002 DCU720993:DCU721002 CSY720993:CSY721002 CJC720993:CJC721002 BZG720993:BZG721002 BPK720993:BPK721002 BFO720993:BFO721002 AVS720993:AVS721002 DMY524368:DMY524377 ACA720993:ACA721002 SE720993:SE721002 DMY65616:DMY65625 E720993:E721002 WUU655457:WUU655466 WKY655457:WKY655466 WBC655457:WBC655466 VRG655457:VRG655466 VHK655457:VHK655466 UXO655457:UXO655466 UNS655457:UNS655466 UDW655457:UDW655466 TUA655457:TUA655466 TKE655457:TKE655466 TAI655457:TAI655466 SQM655457:SQM655466 VHS327760:VHS327769 RWU655457:RWU655466 RMY655457:RMY655466 RDC655457:RDC655466 QTG655457:QTG655466 QJK655457:QJK655466 PZO655457:PZO655466 PPS655457:PPS655466 PFW655457:PFW655466 OWA655457:OWA655466 OME655457:OME655466 OCI655457:OCI655466 NSM655457:NSM655466 NIQ655457:NIQ655466 MYU655457:MYU655466 MOY655457:MOY655466 MFC655457:MFC655466 PGE196688:PGE196697 LLK655457:LLK655466 LBO655457:LBO655466 KRS655457:KRS655466 KHW655457:KHW655466 JYA655457:JYA655466 PQA262241:PQA262250 PGE262241:PGE262250 OWI262241:OWI262250 OMM262241:OMM262250 OCQ262241:OCQ262250 NSU262241:NSU262250 LBW720976:LBW720985 KSA720976:KSA720985 GNK655457:GNK655466 GDO655457:GDO655466 FTS655457:FTS655466 FJW655457:FJW655466 FAA655457:FAA655466 EQE655457:EQE655466 EGI655457:EGI655466 DWM655457:DWM655466 DMQ655457:DMQ655466 DCU655457:DCU655466 CSY655457:CSY655466 CJC655457:CJC655466 BZG655457:BZG655466 BPK655457:BPK655466 BFO655457:BFO655466 AVS655457:AVS655466 DDC524368:DDC524377 ACA655457:ACA655466 SE655457:SE655466 DDC65616:DDC65625 E655457:E655466 WUU589921:WUU589930 WKY589921:WKY589930 WBC589921:WBC589930 VRG589921:VRG589930 VHK589921:VHK589930 UXO589921:UXO589930 UNS589921:UNS589930 UDW589921:UDW589930 TUA589921:TUA589930 TKE589921:TKE589930 TAI589921:TAI589930 SQM589921:SQM589930 UXW327760:UXW327769 RWU589921:RWU589930 RMY589921:RMY589930 RDC589921:RDC589930 QTG589921:QTG589930 QJK589921:QJK589930 PZO589921:PZO589930 PPS589921:PPS589930 PFW589921:PFW589930 OWA589921:OWA589930 OME589921:OME589930 OCI589921:OCI589930 NSM589921:NSM589930 NIQ589921:NIQ589930 MYU589921:MYU589930 MOY589921:MOY589930 MFC589921:MFC589930 OWI196688:OWI196697 LLK589921:LLK589930 LBO589921:LBO589930 KRS589921:KRS589930 KHW589921:KHW589930 JYA589921:JYA589930 NIY262241:NIY262250 MZC262241:MZC262250 MPG262241:MPG262250 MFK262241:MFK262250 SQU131152:SQU131161 LLS262241:LLS262250 KIE720976:KIE720985 JYI720976:JYI720985 GNK589921:GNK589930 GDO589921:GDO589930 FTS589921:FTS589930 FJW589921:FJW589930 FAA589921:FAA589930 EQE589921:EQE589930 EGI589921:EGI589930 DWM589921:DWM589930 DMQ589921:DMQ589930 DCU589921:DCU589930 CSY589921:CSY589930 CJC589921:CJC589930 BZG589921:BZG589930 BPK589921:BPK589930 BFO589921:BFO589930 AVS589921:AVS589930 CTG524368:CTG524377 ACA589921:ACA589930 SE589921:SE589930 CTG65616:CTG65625 E589921:E589930 WUU524385:WUU524394 WKY524385:WKY524394 WBC524385:WBC524394 VRG524385:VRG524394 VHK524385:VHK524394 UXO524385:UXO524394 UNS524385:UNS524394 UDW524385:UDW524394 TUA524385:TUA524394 TKE524385:TKE524394 TAI524385:TAI524394 SQM524385:SQM524394 UOA327760:UOA327769 RWU524385:RWU524394 RMY524385:RMY524394 RDC524385:RDC524394 QTG524385:QTG524394 QJK524385:QJK524394 PZO524385:PZO524394 PPS524385:PPS524394 PFW524385:PFW524394 OWA524385:OWA524394 OME524385:OME524394 OCI524385:OCI524394 NSM524385:NSM524394 NIQ524385:NIQ524394 MYU524385:MYU524394 MOY524385:MOY524394 MFC524385:MFC524394 OMM196688:OMM196697 LLK524385:LLK524394 LBO524385:LBO524394 KRS524385:KRS524394 KHW524385:KHW524394 JYA524385:JYA524394 LBW262241:LBW262250 KSA262241:KSA262250 KIE262241:KIE262250 JYI262241:JYI262250 O983092:O983101 WVC917556:WVC917565 WLG917556:WLG917565 WBK917556:WBK917565 GNK524385:GNK524394 GDO524385:GDO524394 FTS524385:FTS524394 FJW524385:FJW524394 FAA524385:FAA524394 EQE524385:EQE524394 EGI524385:EGI524394 DWM524385:DWM524394 DMQ524385:DMQ524394 DCU524385:DCU524394 CSY524385:CSY524394 CJC524385:CJC524394 BZG524385:BZG524394 BPK524385:BPK524394 BFO524385:BFO524394 AVS524385:AVS524394 CJK524368:CJK524377 ACA524385:ACA524394 SE524385:SE524394 CJK65616:CJK65625 E524385:E524394 WUU458849:WUU458858 WKY458849:WKY458858 WBC458849:WBC458858 VRG458849:VRG458858 VHK458849:VHK458858 UXO458849:UXO458858 UNS458849:UNS458858 UDW458849:UDW458858 TUA458849:TUA458858 TKE458849:TKE458858 TAI458849:TAI458858 SQM458849:SQM458858 UEE327760:UEE327769 RWU458849:RWU458858 RMY458849:RMY458858 RDC458849:RDC458858 QTG458849:QTG458858 QJK458849:QJK458858 PZO458849:PZO458858 PPS458849:PPS458858 PFW458849:PFW458858 OWA458849:OWA458858 OME458849:OME458858 OCI458849:OCI458858 NSM458849:NSM458858 NIQ458849:NIQ458858 MYU458849:MYU458858 MOY458849:MOY458858 MFC458849:MFC458858 OCQ196688:OCQ196697 LLK458849:LLK458858 LBO458849:LBO458858 KRS458849:KRS458858 KHW458849:KHW458858 JYA458849:JYA458858 VRO917556:VRO917565 VHS917556:VHS917565 PZW589904:PZW589913 PQA589904:PQA589913 GNS262241:GNS262250 GDW262241:GDW262250 FUA262241:FUA262250 FKE262241:FKE262250 GNK458849:GNK458858 GDO458849:GDO458858 FTS458849:FTS458858 FJW458849:FJW458858 FAA458849:FAA458858 EQE458849:EQE458858 EGI458849:EGI458858 DWM458849:DWM458858 DMQ458849:DMQ458858 DCU458849:DCU458858 CSY458849:CSY458858 CJC458849:CJC458858 BZG458849:BZG458858 BPK458849:BPK458858 BFO458849:BFO458858 AVS458849:AVS458858 BZO524368:BZO524377 ACA458849:ACA458858 SE458849:SE458858 BZO65616:BZO65625 E458849:E458858 WUU393313:WUU393322 WKY393313:WKY393322 WBC393313:WBC393322 VRG393313:VRG393322 VHK393313:VHK393322 UXO393313:UXO393322 UNS393313:UNS393322 UDW393313:UDW393322 TUA393313:TUA393322 TKE393313:TKE393322 TAI393313:TAI393322 SQM393313:SQM393322 TUI327760:TUI327769 RWU393313:RWU393322 RMY393313:RMY393322 RDC393313:RDC393322 QTG393313:QTG393322 QJK393313:QJK393322 PZO393313:PZO393322 PPS393313:PPS393322 PFW393313:PFW393322 OWA393313:OWA393322 OME393313:OME393322 OCI393313:OCI393322 NSM393313:NSM393322 NIQ393313:NIQ393322 MYU393313:MYU393322 MOY393313:MOY393322 MFC393313:MFC393322 NSU196688:NSU196697 LLK393313:LLK393322 LBO393313:LBO393322 KRS393313:KRS393322 KHW393313:KHW393322 JYA393313:JYA393322 FAI262241:FAI262250 EQM262241:EQM262250 EGQ262241:EGQ262250 DWU262241:DWU262250 DMY262241:DMY262250 DDC262241:DDC262250 CTG262241:CTG262250 CJK262241:CJK262250 GNK393313:GNK393322 GDO393313:GDO393322 FTS393313:FTS393322 FJW393313:FJW393322 FAA393313:FAA393322 EQE393313:EQE393322 EGI393313:EGI393322 DWM393313:DWM393322 DMQ393313:DMQ393322 DCU393313:DCU393322 CSY393313:CSY393322 CJC393313:CJC393322 BZG393313:BZG393322 BPK393313:BPK393322 BFO393313:BFO393322 AVS393313:AVS393322 BPS524368:BPS524377 ACA393313:ACA393322 SE393313:SE393322 BPS65616:BPS65625 E393313:E393322 WUU327777:WUU327786 WKY327777:WKY327786 WBC327777:WBC327786 VRG327777:VRG327786 VHK327777:VHK327786 UXO327777:UXO327786 UNS327777:UNS327786 UDW327777:UDW327786 TUA327777:TUA327786 TKE327777:TKE327786 TAI327777:TAI327786 SQM327777:SQM327786 TKM327760:TKM327769 RWU327777:RWU327786 RMY327777:RMY327786 RDC327777:RDC327786 QTG327777:QTG327786 QJK327777:QJK327786 PZO327777:PZO327786 PPS327777:PPS327786 PFW327777:PFW327786 OWA327777:OWA327786 OME327777:OME327786 OCI327777:OCI327786 NSM327777:NSM327786 NIQ327777:NIQ327786 MYU327777:MYU327786 MOY327777:MOY327786 MFC327777:MFC327786 NIY196688:NIY196697 LLK327777:LLK327786 LBO327777:LBO327786 KRS327777:KRS327786 KHW327777:KHW327786 JYA327777:JYA327786 BZO262241:BZO262250 BPS262241:BPS262250 BFW262241:BFW262250 AWA262241:AWA262250 FKE458832:FKE458841 ACI262241:ACI262250 SM262241:SM262250 PGE589904:PGE589913 GNK327777:GNK327786 GDO327777:GDO327786 FTS327777:FTS327786 FJW327777:FJW327786 FAA327777:FAA327786 EQE327777:EQE327786 EGI327777:EGI327786 DWM327777:DWM327786 DMQ327777:DMQ327786 DCU327777:DCU327786 CSY327777:CSY327786 CJC327777:CJC327786 BZG327777:BZG327786 BPK327777:BPK327786 BFO327777:BFO327786 AVS327777:AVS327786 BFW524368:BFW524377 ACA327777:ACA327786 SE327777:SE327786 BFW65616:BFW65625 E327777:E327786 WUU262241:WUU262250 WKY262241:WKY262250 WBC262241:WBC262250 VRG262241:VRG262250 VHK262241:VHK262250 UXO262241:UXO262250 UNS262241:UNS262250 UDW262241:UDW262250 TUA262241:TUA262250 TKE262241:TKE262250 TAI262241:TAI262250 SQM262241:SQM262250 TAQ327760:TAQ327769 RWU262241:RWU262250 RMY262241:RMY262250 RDC262241:RDC262250 QTG262241:QTG262250 QJK262241:QJK262250 PZO262241:PZO262250 PPS262241:PPS262250 PFW262241:PFW262250 OWA262241:OWA262250 OME262241:OME262250 OCI262241:OCI262250 NSM262241:NSM262250 NIQ262241:NIQ262250 MYU262241:MYU262250 MOY262241:MOY262250 MFC262241:MFC262250 MZC196688:MZC196697 LLK262241:LLK262250 LBO262241:LBO262250 KRS262241:KRS262250 KHW262241:KHW262250 JYA262241:JYA262250 O262241:O262250 WVC196705:WVC196714 WLG196705:WLG196714 WBK196705:WBK196714 VRO196705:VRO196714 VHS196705:VHS196714 GNS720976:GNS720985 GDW720976:GDW720985 GNK262241:GNK262250 GDO262241:GDO262250 FTS262241:FTS262250 FJW262241:FJW262250 FAA262241:FAA262250 EQE262241:EQE262250 EGI262241:EGI262250 DWM262241:DWM262250 DMQ262241:DMQ262250 DCU262241:DCU262250 CSY262241:CSY262250 CJC262241:CJC262250 BZG262241:BZG262250 BPK262241:BPK262250 BFO262241:BFO262250 AVS262241:AVS262250 AWA524368:AWA524377 ACA262241:ACA262250 SE262241:SE262250 AWA65616:AWA65625 E262241:E262250 WUU196705:WUU196714 WKY196705:WKY196714 WBC196705:WBC196714 VRG196705:VRG196714 VHK196705:VHK196714 UXO196705:UXO196714 UNS196705:UNS196714 UDW196705:UDW196714 TUA196705:TUA196714 TKE196705:TKE196714 TAI196705:TAI196714 SQM196705:SQM196714 SQU327760:SQU327769 RWU196705:RWU196714 RMY196705:RMY196714 RDC196705:RDC196714 QTG196705:QTG196714 QJK196705:QJK196714 PZO196705:PZO196714 PPS196705:PPS196714 PFW196705:PFW196714 OWA196705:OWA196714 OME196705:OME196714 OCI196705:OCI196714 NSM196705:NSM196714 NIQ196705:NIQ196714 MYU196705:MYU196714 MOY196705:MOY196714 MFC196705:MFC196714 MPG196688:MPG196697 LLK196705:LLK196714 LBO196705:LBO196714 KRS196705:KRS196714 KHW196705:KHW196714 JYA196705:JYA196714 UXW196705:UXW196714 UOA196705:UOA196714 UEE196705:UEE196714 TUI196705:TUI196714 TKM196705:TKM196714 TAQ196705:TAQ196714 FUA720976:FUA720985 FKE720976:FKE720985 GNK196705:GNK196714 GDO196705:GDO196714 FTS196705:FTS196714 FJW196705:FJW196714 FAA196705:FAA196714 EQE196705:EQE196714 EGI196705:EGI196714 DWM196705:DWM196714 DMQ196705:DMQ196714 DCU196705:DCU196714 CSY196705:CSY196714 CJC196705:CJC196714 BZG196705:BZG196714 BPK196705:BPK196714 BFO196705:BFO196714 AVS196705:AVS196714 AWA458832:AWA458841 ACA196705:ACA196714 SE196705:SE196714 ACI524368:ACI524377 E196705:E196714 WUU131169:WUU131178 WKY131169:WKY131178 WBC131169:WBC131178 VRG131169:VRG131178 VHK131169:VHK131178 UXO131169:UXO131178 UNS131169:UNS131178 UDW131169:UDW131178 TUA131169:TUA131178 TKE131169:TKE131178 TAI131169:TAI131178 SQM131169:SQM131178 SQU262224:SQU262233 RWU131169:RWU131178 RMY131169:RMY131178 RDC131169:RDC131178 QTG131169:QTG131178 QJK131169:QJK131178 PZO131169:PZO131178 PPS131169:PPS131178 PFW131169:PFW131178 OWA131169:OWA131178 OME131169:OME131178 OCI131169:OCI131178 NSM131169:NSM131178 NIQ131169:NIQ131178 MYU131169:MYU131178 MOY131169:MOY131178 MFC131169:MFC131178 MFK196688:MFK196697 LLK131169:LLK131178 LBO131169:LBO131178 KRS131169:KRS131178 KHW131169:KHW131178 JYA131169:JYA131178 SQU196705:SQU196714 ACI327760:ACI327769 RXC196705:RXC196714 RNG196705:RNG196714 RDK196705:RDK196714 QTO196705:QTO196714 FAI720976:FAI720985 EQM720976:EQM720985 GNK131169:GNK131178 GDO131169:GDO131178 FTS131169:FTS131178 FJW131169:FJW131178 FAA131169:FAA131178 EQE131169:EQE131178 EGI131169:EGI131178 DWM131169:DWM131178 DMQ131169:DMQ131178 DCU131169:DCU131178 CSY131169:CSY131178 CJC131169:CJC131178 BZG131169:BZG131178 BPK131169:BPK131178 BFO131169:BFO131178 AVS131169:AVS131178 SM524368:SM524377 ACA131169:ACA131178 SE131169:SE131178 ACI65616:ACI65625 E131169:E131178 WUU65633:WUU65642 WKY65633:WKY65642 WBC65633:WBC65642 VRG65633:VRG65642 VHK65633:VHK65642 UXO65633:UXO65642 UNS65633:UNS65642 UDW65633:UDW65642 TUA65633:TUA65642 TKE65633:TKE65642 TAI65633:TAI65642 SQM65633:SQM65642 RXC327760:RXC327769 RWU65633:RWU65642 RMY65633:RMY65642 RDC65633:RDC65642 QTG65633:QTG65642 QJK65633:QJK65642 PZO65633:PZO65642 PPS65633:PPS65642 PFW65633:PFW65642 OWA65633:OWA65642 OME65633:OME65642 OCI65633:OCI65642 NSM65633:NSM65642 NIQ65633:NIQ65642 MYU65633:MYU65642 MOY65633:MOY65642 MFC65633:MFC65642 MFK131152:MFK131161 LLK65633:LLK65642 LBO65633:LBO65642 KRS65633:KRS65642 KHW65633:KHW65642 JYA65633:JYA65642 QJS196705:QJS196714 PZW196705:PZW196714 PQA196705:PQA196714 PGE196705:PGE196714 OWI196705:OWI196714 OMM196705:OMM196714 EGQ720976:EGQ720985 DWU720976:DWU720985 GNK65633:GNK65642 GDO65633:GDO65642 FTS65633:FTS65642 FJW65633:FJW65642 FAA65633:FAA65642 EQE65633:EQE65642 EGI65633:EGI65642 DWM65633:DWM65642 DMQ65633:DMQ65642 DCU65633:DCU65642 CSY65633:CSY65642 CJC65633:CJC65642 BZG65633:BZG65642 BPK65633:BPK65642 BFO65633:BFO65642 AVS65633:AVS65642 CJK31:CJK40 ACA65633:ACA65642 SE65633:SE65642 SM65616:SM65625 E65633:E65642 WUU48:WUU57 WKY48:WKY57 WBC48:WBC57 VRG48:VRG57 VHK48:VHK57 UXO48:UXO57 UNS48:UNS57 UDW48:UDW57 TUA48:TUA57 TKE48:TKE57 TAI48:TAI57 SQM48:SQM57 RNG327760:RNG327769 RWU48:RWU57 RMY48:RMY57 RDC48:RDC57 QTG48:QTG57 QJK48:QJK57 PZO48:PZO57 PPS48:PPS57 PFW48:PFW57 OWA48:OWA57 OME48:OME57 OCI48:OCI57 NSM48:NSM57 NIQ48:NIQ57 MYU48:MYU57 MOY48:MOY57 MFC48:MFC57 LLS196688:LLS196697 LLK48:LLK57 LBO48:LBO57 KRS48:KRS57 KHW48:KHW57 JYA48:JYA57 OCQ196705:OCQ196714 NSU196705:NSU196714 NIY196705:NIY196714 MZC196705:MZC196714 MPG196705:MPG196714 MFK196705:MFK196714 DMY720976:DMY720985 DDC720976:DDC720985 GNK48:GNK57 GDO48:GDO57 FTS48:FTS57 FJW48:FJW57 FAA48:FAA57 EQE48:EQE57 EGI48:EGI57 DWM48:DWM57 DMQ48:DMQ57 DCU48:DCU57 CSY48:CSY57 CJC48:CJC57 BZG48:BZG57 BPK48:BPK57 BFO48:BFO57 AVS48:AVS57 O524368:O524377 ACA48:ACA57 SE48:SE57 SM31:SM40 WUW983092:WUW983101 WLA983092:WLA983101 WBE983092:WBE983101 VRI983092:VRI983101 VHM983092:VHM983101 UXQ983092:UXQ983101 UNU983092:UNU983101 UDY983092:UDY983101 TUC983092:TUC983101 TKG983092:TKG983101 TAK983092:TAK983101 SQO983092:SQO983101 RDK327760:RDK327769 RWW983092:RWW983101 RNA983092:RNA983101 RDE983092:RDE983101 QTI983092:QTI983101 QJM983092:QJM983101 PZQ983092:PZQ983101 PPU983092:PPU983101 PFY983092:PFY983101 OWC983092:OWC983101 OMG983092:OMG983101 OCK983092:OCK983101 NSO983092:NSO983101 NIS983092:NIS983101 MYW983092:MYW983101 MPA983092:MPA983101 MFE983092:MFE983101 LBW196688:LBW196697 LLM983092:LLM983101 LBQ983092:LBQ983101 KRU983092:KRU983101 KHY983092:KHY983101 JYC983092:JYC983101 SM327760:SM327769 LLS196705:LLS196714 LBW196705:LBW196714 KSA196705:KSA196714 KIE196705:KIE196714 JYI196705:JYI196714 CTG720976:CTG720985 CJK720976:CJK720985 GNM983092:GNM983101 GDQ983092:GDQ983101 FTU983092:FTU983101 FJY983092:FJY983101 FAC983092:FAC983101 EQG983092:EQG983101 EGK983092:EGK983101 DWO983092:DWO983101 DMS983092:DMS983101 DCW983092:DCW983101 CTA983092:CTA983101 CJE983092:CJE983101 BZI983092:BZI983101 BPM983092:BPM983101 BFQ983092:BFQ983101 AVU983092:AVU983101 WVC458832:WVC458841 ACC983092:ACC983101 SG983092:SG983101 O65616:O65625 G983092:G983101 WUW917556:WUW917565 WLA917556:WLA917565 WBE917556:WBE917565 VRI917556:VRI917565 VHM917556:VHM917565 UXQ917556:UXQ917565 UNU917556:UNU917565 UDY917556:UDY917565 TUC917556:TUC917565 TKG917556:TKG917565 TAK917556:TAK917565 SQO917556:SQO917565 QTO327760:QTO327769 RWW917556:RWW917565 RNA917556:RNA917565 RDE917556:RDE917565 QTI917556:QTI917565 QJM917556:QJM917565 PZQ917556:PZQ917565 PPU917556:PPU917565 PFY917556:PFY917565 OWC917556:OWC917565 OMG917556:OMG917565 OCK917556:OCK917565 NSO917556:NSO917565 NIS917556:NIS917565 MYW917556:MYW917565 MPA917556:MPA917565 MFE917556:MFE917565 KSA196688:KSA196697 LLM917556:LLM917565 LBQ917556:LBQ917565 KRU917556:KRU917565 KHY917556:KHY917565 JYC917556:JYC917565 UXW917556:UXW917565 UOA917556:UOA917565 UEE917556:UEE917565 TUI917556:TUI917565 TKM917556:TKM917565 TAQ917556:TAQ917565 BZO720976:BZO720985 BPS720976:BPS720985 GNM917556:GNM917565 GDQ917556:GDQ917565 FTU917556:FTU917565 FJY917556:FJY917565 FAC917556:FAC917565 EQG917556:EQG917565 EGK917556:EGK917565 DWO917556:DWO917565 DMS917556:DMS917565 DCW917556:DCW917565 CTA917556:CTA917565 CJE917556:CJE917565 BZI917556:BZI917565 BPM917556:BPM917565 BFQ917556:BFQ917565 AVU917556:AVU917565 WLG458832:WLG458841 ACC917556:ACC917565 SG917556:SG917565 WVC31:WVC40 G917556:G917565 UXW983109:UXW983118 UOA983109:UOA983118 UEE983109:UEE983118 TUI983109:TUI983118 TKM983109:TKM983118 TAQ983109:TAQ983118 SQU983109:SQU983118 EQM327760:EQM327769 RXC983109:RXC983118 RNG983109:RNG983118 RDK983109:RDK983118 QTO983109:QTO983118 QJS327760:QJS327769 QJS983109:QJS983118 PZW983109:PZW983118 PQA983109:PQA983118 PGE983109:PGE983118 OWI983109:OWI983118 OMM983109:OMM983118 OCQ983109:OCQ983118 NSU983109:NSU983118 NIY983109:NIY983118 MZC983109:MZC983118 MPG983109:MPG983118 MFK983109:MFK983118 WVC131152:WVC131161 LLS983109:LLS983118 LBW983109:LBW983118 KSA983109:KSA983118 KIE196688:KIE196697 KIE983109:KIE983118 JYI983109:JYI983118 EGQ48:EGQ57 DWU48:DWU57 DMY48:DMY57 OWI589904:OWI589913 OMM589904:OMM589913 GNS196705:GNS196714 GDW196705:GDW196714 FUA196705:FUA196714 FKE196705:FKE196714 BFW720976:BFW720985 AWA720976:AWA720985 DDC48:DDC57 CTG48:CTG57 CJK48:CJK57 BFW655440:BFW655449 AWA655440:AWA655449 GNS983109:GNS983118 GDW983109:GDW983118 FUA983109:FUA983118 FKE983109:FKE983118 FAI983109:FAI983118 EQM983109:EQM983118 EGQ983109:EGQ983118 DWU983109:DWU983118 DMY983109:DMY983118 DDC983109:DDC983118 CTG983109:CTG983118 WBK458832:WBK458841 CJK983109:CJK983118 BZO983109:BZO983118 WLG31:WLG40 BPS983109:BPS983118 WUW786512:WUW786521 WLA786512:WLA786521 WBE786512:WBE786521 VRI786512:VRI786521 VHM786512:VHM786521 UXQ786512:UXQ786521 UNU786512:UNU786521 UDY786512:UDY786521 TUC786512:TUC786521 TKG786512:TKG786521 TAK786512:TAK786521 SQO786512:SQO786521 PZW327760:PZW327769 RWW786512:RWW786521 RNA786512:RNA786521 RDE786512:RDE786521 QTI786512:QTI786521 QJM786512:QJM786521 PZQ786512:PZQ786521 PPU786512:PPU786521 PFY786512:PFY786521 OWC786512:OWC786521 OMG786512:OMG786521 OCK786512:OCK786521 NSO786512:NSO786521 NIS786512:NIS786521 MYW786512:MYW786521 MPA786512:MPA786521 MFE786512:MFE786521 JYI196688:JYI196697 LLM786512:LLM786521 LBQ786512:LBQ786521 KRU786512:KRU786521 KHY786512:KHY786521 JYC786512:JYC786521 FAI196705:FAI196714 EQM196705:EQM196714 EGQ196705:EGQ196714 DWU196705:DWU196714 DMY196705:DMY196714 DDC196705:DDC196714 BZO458832:BZO458841 ACI720976:ACI720985 GNM786512:GNM786521 GDQ786512:GDQ786521 FTU786512:FTU786521 FJY786512:FJY786521 FAC786512:FAC786521 EQG786512:EQG786521 EGK786512:EGK786521 DWO786512:DWO786521 DMS786512:DMS786521 DCW786512:DCW786521 CTA786512:CTA786521 CJE786512:CJE786521 BZI786512:BZI786521 BPM786512:BPM786521 BFQ786512:BFQ786521 AVU786512:AVU786521 VRO458832:VRO458841 ACC786512:ACC786521 SG786512:SG786521 WBK31:WBK40 G786512:G786521 WUW720976:WUW720985 WLA720976:WLA720985 WBE720976:WBE720985 VRI720976:VRI720985 VHM720976:VHM720985 UXQ720976:UXQ720985 UNU720976:UNU720985 UDY720976:UDY720985 TUC720976:TUC720985 TKG720976:TKG720985 TAK720976:TAK720985 SQO720976:SQO720985 PQA327760:PQA327769 RWW720976:RWW720985 RNA720976:RNA720985 RDE720976:RDE720985 QTI720976:QTI720985 QJM720976:QJM720985 PZQ720976:PZQ720985 PPU720976:PPU720985 PFY720976:PFY720985 OWC720976:OWC720985 OMG720976:OMG720985 OCK720976:OCK720985 NSO720976:NSO720985 NIS720976:NIS720985 MYW720976:MYW720985 MPA720976:MPA720985 MFE720976:MFE720985 CTG196705:CTG196714 LLM720976:LLM720985 LBQ720976:LBQ720985 KRU720976:KRU720985 KHY720976:KHY720985 JYC720976:JYC720985 CJK196705:CJK196714 BZO196705:BZO196714 BPS196705:BPS196714 BFW196705:BFW196714 AWA196705:AWA196714 FAI458832:FAI458841 SM720976:SM720985 DMY31:DMY40 GNM720976:GNM720985 GDQ720976:GDQ720985 FTU720976:FTU720985 FJY720976:FJY720985 FAC720976:FAC720985 EQG720976:EQG720985 EGK720976:EGK720985 DWO720976:DWO720985 DMS720976:DMS720985 DCW720976:DCW720985 CTA720976:CTA720985 CJE720976:CJE720985 BZI720976:BZI720985 BPM720976:BPM720985 BFQ720976:BFQ720985 AVU720976:AVU720985 VHS458832:VHS458841 ACC720976:ACC720985 SG720976:SG720985 VRO31:VRO40 G720976:G720985 WUW655440:WUW655449 WLA655440:WLA655449 WBE655440:WBE655449 VRI655440:VRI655449 VHM655440:VHM655449 UXQ655440:UXQ655449 UNU655440:UNU655449 UDY655440:UDY655449 TUC655440:TUC655449 TKG655440:TKG655449 TAK655440:TAK655449 SQO655440:SQO655449 PGE327760:PGE327769 RWW655440:RWW655449 RNA655440:RNA655449 RDE655440:RDE655449 QTI655440:QTI655449 QJM655440:QJM655449 PZQ655440:PZQ655449 PPU655440:PPU655449 PFY655440:PFY655449 OWC655440:OWC655449 OMG655440:OMG655449 OCK655440:OCK655449 NSO655440:NSO655449 NIS655440:NIS655449 MYW655440:MYW655449 MPA655440:MPA655449 MFE655440:MFE655449 ACI196705:ACI196714 LLM655440:LLM655449 LBQ655440:LBQ655449 KRU655440:KRU655449 KHY655440:KHY655449 JYC655440:JYC655449 SM196705:SM196714 GNS31:GNS40 O196705:O196714 WVC131169:WVC131178 WLG131169:WLG131178 WBK131169:WBK131178 O720976:O720985 WVC655440:WVC655449 GNM655440:GNM655449 GDQ655440:GDQ655449 FTU655440:FTU655449 FJY655440:FJY655449 FAC655440:FAC655449 EQG655440:EQG655449 EGK655440:EGK655449 DWO655440:DWO655449 DMS655440:DMS655449 DCW655440:DCW655449 CTA655440:CTA655449 CJE655440:CJE655449 BZI655440:BZI655449 BPM655440:BPM655449 BFQ655440:BFQ655449 AVU655440:AVU655449 UXW458832:UXW458841 ACC655440:ACC655449 SG655440:SG655449 VHS31:VHS40 G655440:G655449 WUW589904:WUW589913 WLA589904:WLA589913 WBE589904:WBE589913 VRI589904:VRI589913 VHM589904:VHM589913 UXQ589904:UXQ589913 UNU589904:UNU589913 UDY589904:UDY589913 TUC589904:TUC589913 TKG589904:TKG589913 TAK589904:TAK589913 SQO589904:SQO589913 OWI327760:OWI327769 RWW589904:RWW589913 RNA589904:RNA589913 RDE589904:RDE589913 QTI589904:QTI589913 QJM589904:QJM589913 PZQ589904:PZQ589913 PPU589904:PPU589913 PFY589904:PFY589913 OWC589904:OWC589913 OMG589904:OMG589913 OCK589904:OCK589913 NSO589904:NSO589913 NIS589904:NIS589913 MYW589904:MYW589913 MPA589904:MPA589913 MFE589904:MFE589913 VRO131169:VRO131178 LLM589904:LLM589913 LBQ589904:LBQ589913 KRU589904:KRU589913 KHY589904:KHY589913 JYC589904:JYC589913 VHS131169:VHS131178 UXW131169:UXW131178 UOA131169:UOA131178 UEE131169:UEE131178 TUI131169:TUI131178 TKM131169:TKM131178 WLG655440:WLG655449 WBK655440:WBK655449 GNM589904:GNM589913 GDQ589904:GDQ589913 FTU589904:FTU589913 FJY589904:FJY589913 FAC589904:FAC589913 EQG589904:EQG589913 EGK589904:EGK589913 DWO589904:DWO589913 DMS589904:DMS589913 DCW589904:DCW589913 CTA589904:CTA589913 CJE589904:CJE589913 BZI589904:BZI589913 BPM589904:BPM589913 BFQ589904:BFQ589913 AVU589904:AVU589913 UOA458832:UOA458841 ACC589904:ACC589913 SG589904:SG589913 UXW31:UXW40 G589904:G589913 WUW524368:WUW524377 WLA524368:WLA524377 WBE524368:WBE524377 VRI524368:VRI524377 VHM524368:VHM524377 UXQ524368:UXQ524377 UNU524368:UNU524377 UDY524368:UDY524377 TUC524368:TUC524377 TKG524368:TKG524377 TAK524368:TAK524377 SQO524368:SQO524377 OMM327760:OMM327769 RWW524368:RWW524377 RNA524368:RNA524377 RDE524368:RDE524377 QTI524368:QTI524377 QJM524368:QJM524377 PZQ524368:PZQ524377 PPU524368:PPU524377 PFY524368:PFY524377 OWC524368:OWC524377 OMG524368:OMG524377 OCK524368:OCK524377 NSO524368:NSO524377 NIS524368:NIS524377 MYW524368:MYW524377 MPA524368:MPA524377 MFE524368:MFE524377 TAQ131169:TAQ131178 LLM524368:LLM524377 LBQ524368:LBQ524377 KRU524368:KRU524377 KHY524368:KHY524377 JYC524368:JYC524377 SQU131169:SQU131178 BFW31:BFW40 RXC131169:RXC131178 RNG131169:RNG131178 RDK131169:RDK131178 QTO131169:QTO131178 VRO655440:VRO655449 VHS655440:VHS655449 GNM524368:GNM524377 GDQ524368:GDQ524377 FTU524368:FTU524377 FJY524368:FJY524377 FAC524368:FAC524377 EQG524368:EQG524377 EGK524368:EGK524377 DWO524368:DWO524377 DMS524368:DMS524377 DCW524368:DCW524377 CTA524368:CTA524377 CJE524368:CJE524377 BZI524368:BZI524377 BPM524368:BPM524377 BFQ524368:BFQ524377 AVU524368:AVU524377 UEE458832:UEE458841 ACC524368:ACC524377 SG524368:SG524377 UOA31:UOA40 G524368:G524377 WUW458832:WUW458841 WLA458832:WLA458841 WBE458832:WBE458841 VRI458832:VRI458841 VHM458832:VHM458841 UXQ458832:UXQ458841 UNU458832:UNU458841 UDY458832:UDY458841 TUC458832:TUC458841 TKG458832:TKG458841 TAK458832:TAK458841 SQO458832:SQO458841 OCQ327760:OCQ327769 RWW458832:RWW458841 RNA458832:RNA458841 RDE458832:RDE458841 QTI458832:QTI458841 QJM458832:QJM458841 PZQ458832:PZQ458841 PPU458832:PPU458841 PFY458832:PFY458841 OWC458832:OWC458841 OMG458832:OMG458841 OCK458832:OCK458841 NSO458832:NSO458841 NIS458832:NIS458841 MYW458832:MYW458841 MPA458832:MPA458841 MFE458832:MFE458841 QJS131169:QJS131178 LLM458832:LLM458841 LBQ458832:LBQ458841 KRU458832:KRU458841 KHY458832:KHY458841 JYC458832:JYC458841 PZW131169:PZW131178 PQA131169:PQA131178 PGE131169:PGE131178 OWI131169:OWI131178 OMM131169:OMM131178 OCQ131169:OCQ131178 UXW655440:UXW655449 UOA655440:UOA655449 GNM458832:GNM458841 GDQ458832:GDQ458841 FTU458832:FTU458841 FJY458832:FJY458841 FAC458832:FAC458841 EQG458832:EQG458841 EGK458832:EGK458841 DWO458832:DWO458841 DMS458832:DMS458841 DCW458832:DCW458841 CTA458832:CTA458841 CJE458832:CJE458841 BZI458832:BZI458841 BPM458832:BPM458841 BFQ458832:BFQ458841 AVU458832:AVU458841 TUI458832:TUI458841 ACC458832:ACC458841 SG458832:SG458841 UEE31:UEE40 G458832:G458841 WUW393296:WUW393305 WLA393296:WLA393305 WBE393296:WBE393305 VRI393296:VRI393305 VHM393296:VHM393305 UXQ393296:UXQ393305 UNU393296:UNU393305 UDY393296:UDY393305 TUC393296:TUC393305 TKG393296:TKG393305 TAK393296:TAK393305 SQO393296:SQO393305 NSU327760:NSU327769 RWW393296:RWW393305 RNA393296:RNA393305 RDE393296:RDE393305 QTI393296:QTI393305 QJM393296:QJM393305 PZQ393296:PZQ393305 PPU393296:PPU393305 PFY393296:PFY393305 OWC393296:OWC393305 OMG393296:OMG393305 OCK393296:OCK393305 NSO393296:NSO393305 NIS393296:NIS393305 MYW393296:MYW393305 MPA393296:MPA393305 MFE393296:MFE393305 NSU131169:NSU131178 LLM393296:LLM393305 LBQ393296:LBQ393305 KRU393296:KRU393305 KHY393296:KHY393305 JYC393296:JYC393305 NIY131169:NIY131178 MZC131169:MZC131178 MPG131169:MPG131178 MFK131169:MFK131178 RXC131152:RXC131161 LLS131169:LLS131178 UEE655440:UEE655449 TUI655440:TUI655449 GNM393296:GNM393305 GDQ393296:GDQ393305 FTU393296:FTU393305 FJY393296:FJY393305 FAC393296:FAC393305 EQG393296:EQG393305 EGK393296:EGK393305 DWO393296:DWO393305 DMS393296:DMS393305 DCW393296:DCW393305 CTA393296:CTA393305 CJE393296:CJE393305 BZI393296:BZI393305 BPM393296:BPM393305 BFQ393296:BFQ393305 AVU393296:AVU393305 TKM458832:TKM458841 ACC393296:ACC393305 SG393296:SG393305 TUI31:TUI40 G393296:G393305 WUW327760:WUW327769 WLA327760:WLA327769 WBE327760:WBE327769 VRI327760:VRI327769 VHM327760:VHM327769 UXQ327760:UXQ327769 UNU327760:UNU327769 UDY327760:UDY327769 TUC327760:TUC327769 TKG327760:TKG327769 TAK327760:TAK327769 SQO327760:SQO327769 NIY327760:NIY327769 RWW327760:RWW327769 RNA327760:RNA327769 RDE327760:RDE327769 QTI327760:QTI327769 QJM327760:QJM327769 PZQ327760:PZQ327769 PPU327760:PPU327769 PFY327760:PFY327769 OWC327760:OWC327769 OMG327760:OMG327769 OCK327760:OCK327769 NSO327760:NSO327769 NIS327760:NIS327769 MYW327760:MYW327769 MPA327760:MPA327769 MFE327760:MFE327769 TKM655440:TKM655449 LLM327760:LLM327769 LBQ327760:LBQ327769 KRU327760:KRU327769 KHY327760:KHY327769 JYC327760:JYC327769 LBW131169:LBW131178 KSA131169:KSA131178 KIE131169:KIE131178 JYI131169:JYI131178 SQU917556:SQU917565 WBK262224:WBK262233 TAQ655440:TAQ655449 SQU655440:SQU655449 GNM327760:GNM327769 GDQ327760:GDQ327769 FTU327760:FTU327769 FJY327760:FJY327769 FAC327760:FAC327769 EQG327760:EQG327769 EGK327760:EGK327769 DWO327760:DWO327769 DMS327760:DMS327769 DCW327760:DCW327769 CTA327760:CTA327769 CJE327760:CJE327769 BZI327760:BZI327769 BPM327760:BPM327769 BFQ327760:BFQ327769 AVU327760:AVU327769 TAQ458832:TAQ458841 ACC327760:ACC327769 SG327760:SG327769 TKM31:TKM40 G327760:G327769 WUW262224:WUW262233 WLA262224:WLA262233 WBE262224:WBE262233 VRI262224:VRI262233 VHM262224:VHM262233 UXQ262224:UXQ262233 UNU262224:UNU262233 UDY262224:UDY262233 TUC262224:TUC262233 TKG262224:TKG262233 TAK262224:TAK262233 SQO262224:SQO262233 MZC327760:MZC327769 RWW262224:RWW262233 RNA262224:RNA262233 RDE262224:RDE262233 QTI262224:QTI262233 QJM262224:QJM262233 PZQ262224:PZQ262233 PPU262224:PPU262233 PFY262224:PFY262233 OWC262224:OWC262233 OMG262224:OMG262233 OCK262224:OCK262233 NSO262224:NSO262233 NIS262224:NIS262233 MYW262224:MYW262233 MPA262224:MPA262233 MFE262224:MFE262233 UOA262224:UOA262233 LLM262224:LLM262233 LBQ262224:LBQ262233 KRU262224:KRU262233 KHY262224:KHY262233 JYC262224:JYC262233 RXC917556:RXC917565 RNG917556:RNG917565 RDK917556:RDK917565 QTO917556:QTO917565 OCQ589904:OCQ589913 NSU589904:NSU589913 RXC655440:RXC655449 RNG655440:RNG655449 GNM262224:GNM262233 GDQ262224:GDQ262233 FTU262224:FTU262233 FJY262224:FJY262233 FAC262224:FAC262233 EQG262224:EQG262233 EGK262224:EGK262233 DWO262224:DWO262233 DMS262224:DMS262233 DCW262224:DCW262233 CTA262224:CTA262233 CJE262224:CJE262233 BZI262224:BZI262233 BPM262224:BPM262233 BFQ262224:BFQ262233 AVU262224:AVU262233 SQU458832:SQU458841 ACC262224:ACC262233 SG262224:SG262233 TAQ31:TAQ40 G262224:G262233 WUW196688:WUW196697 WLA196688:WLA196697 WBE196688:WBE196697 VRI196688:VRI196697 VHM196688:VHM196697 UXQ196688:UXQ196697 UNU196688:UNU196697 UDY196688:UDY196697 TUC196688:TUC196697 TKG196688:TKG196697 TAK196688:TAK196697 SQO196688:SQO196697 MPG327760:MPG327769 RWW196688:RWW196697 RNA196688:RNA196697 RDE196688:RDE196697 QTI196688:QTI196697 QJM196688:QJM196697 PZQ196688:PZQ196697 PPU196688:PPU196697 PFY196688:PFY196697 OWC196688:OWC196697 OMG196688:OMG196697 OCK196688:OCK196697 NSO196688:NSO196697 NIS196688:NIS196697 MYW196688:MYW196697 MPA196688:MPA196697 MFE196688:MFE196697 GNS196688:GNS196697 LLM196688:LLM196697 LBQ196688:LBQ196697 KRU196688:KRU196697 KHY196688:KHY196697 JYC196688:JYC196697 GNS131169:GNS131178 GDW131169:GDW131178 FUA131169:FUA131178 FKE131169:FKE131178 FAI131169:FAI131178 EQM131169:EQM131178 RDK655440:RDK655449 QTO655440:QTO655449 GNM196688:GNM196697 GDQ196688:GDQ196697 FTU196688:FTU196697 FJY196688:FJY196697 FAC196688:FAC196697 EQG196688:EQG196697 EGK196688:EGK196697 DWO196688:DWO196697 DMS196688:DMS196697 DCW196688:DCW196697 CTA196688:CTA196697 CJE196688:CJE196697 BZI196688:BZI196697 BPM196688:BPM196697 BFQ196688:BFQ196697 AVU196688:AVU196697 TKM262224:TKM262233 ACC196688:ACC196697 SG196688:SG196697 SQU31:SQU40 G196688:G196697 WUW131152:WUW131161 WLA131152:WLA131161 WBE131152:WBE131161 VRI131152:VRI131161 VHM131152:VHM131161 UXQ131152:UXQ131161 UNU131152:UNU131161 UDY131152:UDY131161 TUC131152:TUC131161 TKG131152:TKG131161 TAK131152:TAK131161 SQO131152:SQO131161 MFK327760:MFK327769 RWW131152:RWW131161 RNA131152:RNA131161 RDE131152:RDE131161 QTI131152:QTI131161 QJM131152:QJM131161 PZQ131152:PZQ131161 PPU131152:PPU131161 PFY131152:PFY131161 OWC131152:OWC131161 OMG131152:OMG131161 OCK131152:OCK131161 NSO131152:NSO131161 NIS131152:NIS131161 MYW131152:MYW131161 MPA131152:MPA131161 MFE131152:MFE131161 GDW196688:GDW196697 LLM131152:LLM131161 LBQ131152:LBQ131161 KRU131152:KRU131161 KHY131152:KHY131161 JYC131152:JYC131161 EGQ131169:EGQ131178 DWU131169:DWU131178 DMY131169:DMY131178 DDC131169:DDC131178 CTG131169:CTG131178 CJK131169:CJK131178 QJS655440:QJS655449 PZW655440:PZW655449 GNM131152:GNM131161 GDQ131152:GDQ131161 FTU131152:FTU131161 FJY131152:FJY131161 FAC131152:FAC131161 EQG131152:EQG131161 EGK131152:EGK131161 DWO131152:DWO131161 DMS131152:DMS131161 DCW131152:DCW131161 CTA131152:CTA131161 CJE131152:CJE131161 BZI131152:BZI131161 BPM131152:BPM131161 BFQ131152:BFQ131161 AVU131152:AVU131161 RXC458832:RXC458841 ACC131152:ACC131161 SG131152:SG131161 MZC131152:MZC131161 G131152:G131161 WUW65616:WUW65625 WLA65616:WLA65625 WBE65616:WBE65625 VRI65616:VRI65625 VHM65616:VHM65625 UXQ65616:UXQ65625 UNU65616:UNU65625 UDY65616:UDY65625 TUC65616:TUC65625 TKG65616:TKG65625 TAK65616:TAK65625 SQO65616:SQO65625 LLS327760:LLS327769 RWW65616:RWW65625 RNA65616:RNA65625 RDE65616:RDE65625 QTI65616:QTI65625 QJM65616:QJM65625 PZQ65616:PZQ65625 PPU65616:PPU65625 PFY65616:PFY65625 OWC65616:OWC65625 OMG65616:OMG65625 OCK65616:OCK65625 NSO65616:NSO65625 NIS65616:NIS65625 MYW65616:MYW65625 MPA65616:MPA65625 MFE65616:MFE65625 FUA196688:FUA196697 LLM65616:LLM65625 LBQ65616:LBQ65625 KRU65616:KRU65625 KHY65616:KHY65625 JYC65616:JYC65625 BZO131169:BZO131178 BPS131169:BPS131178 BFW131169:BFW131178 AWA131169:AWA131178 EQM458832:EQM458841 ACI131169:ACI131178 PQA655440:PQA655449 PGE655440:PGE655449 GNM65616:GNM65625 GDQ65616:GDQ65625 FTU65616:FTU65625 FJY65616:FJY65625 FAC65616:FAC65625 EQG65616:EQG65625 EGK65616:EGK65625 DWO65616:DWO65625 DMS65616:DMS65625 DCW65616:DCW65625 CTA65616:CTA65625 CJE65616:CJE65625 BZI65616:BZI65625 BPM65616:BPM65625 BFQ65616:BFQ65625 AVU65616:AVU65625 RNG458832:RNG458841 ACC65616:ACC65625 SG65616:SG65625 RXC31:RXC40 G65616:G65625 WUW31:WUW40 WLA31:WLA40 WBE31:WBE40 VRI31:VRI40 VHM31:VHM40 UXQ31:UXQ40 UNU31:UNU40 UDY31:UDY40 TUC31:TUC40 TKG31:TKG40 TAK31:TAK40 SQO31:SQO40 LBW327760:LBW327769 RWW31:RWW40 RNA31:RNA40 RDE31:RDE40 QTI31:QTI40 QJM31:QJM40 PZQ31:PZQ40 PPU31:PPU40 PFY31:PFY40 OWC31:OWC40 OMG31:OMG40 OCK31:OCK40 NSO31:NSO40 NIS31:NIS40 MYW31:MYW40 MPA31:MPA40 MFE31:MFE40 FKE196688:FKE196697 LLM31:LLM40 LBQ31:LBQ40 KRU31:KRU40 KHY31:KHY40 JYC31:JYC40 SM131169:SM131178 GDW31:GDW40 O131169:O131178 WVC65633:WVC65642 WLG65633:WLG65642 WBK65633:WBK65642 OWI655440:OWI655449 OMM655440:OMM655449 GNM31:GNM40 GDQ31:GDQ40 FTU31:FTU40 FJY31:FJY40 FAC31:FAC40 EQG31:EQG40 EGK31:EGK40 DWO31:DWO40 DMS31:DMS40 DCW31:DCW40 CTA31:CTA40 CJE31:CJE40 BZI31:BZI40 BPM31:BPM40 BFQ31:BFQ40 AVU31:AVU40 RDK458832:RDK458841 ACC31:ACC40 SG31:SG40 RNG31:RNG40 WUW983109:WUW983118 WLA983109:WLA983118 WBE983109:WBE983118 VRI983109:VRI983118 VHM983109:VHM983118 UXQ983109:UXQ983118 UNU983109:UNU983118 UDY983109:UDY983118 TUC983109:TUC983118 TKG983109:TKG983118 TAK983109:TAK983118 SQO983109:SQO983118 KSA327760:KSA327769 RWW983109:RWW983118 RNA983109:RNA983118 RDE983109:RDE983118 QTI983109:QTI983118 QJM983109:QJM983118 PZQ983109:PZQ983118 PPU983109:PPU983118 PFY983109:PFY983118 OWC983109:OWC983118 OMG983109:OMG983118 OCK983109:OCK983118 NSO983109:NSO983118 NIS983109:NIS983118 MYW983109:MYW983118 MPA983109:MPA983118 MFE983109:MFE983118 FAI196688:FAI196697 LLM983109:LLM983118 LBQ983109:LBQ983118 KRU983109:KRU983118 KHY983109:KHY983118 JYC983109:JYC983118 VRO65633:VRO65642 VHS65633:VHS65642 UXW65633:UXW65642 UOA65633:UOA65642 UEE65633:UEE65642 TUI65633:TUI65642 OCQ655440:OCQ655449 NSU655440:NSU655449 GNM983109:GNM983118 GDQ983109:GDQ983118 FTU983109:FTU983118 FJY983109:FJY983118 FAC983109:FAC983118 EQG983109:EQG983118 EGK983109:EGK983118 DWO983109:DWO983118 DMS983109:DMS983118 DCW983109:DCW983118 CTA983109:CTA983118 CJE983109:CJE983118 BZI983109:BZI983118 BPM983109:BPM983118 BFQ983109:BFQ983118 AVU983109:AVU983118 QTO458832:QTO458841 ACC983109:ACC983118 SG983109:SG983118 RDK31:RDK40 G983109:G983118 WUW917573:WUW917582 WLA917573:WLA917582 WBE917573:WBE917582 VRI917573:VRI917582 VHM917573:VHM917582 UXQ917573:UXQ917582 UNU917573:UNU917582 UDY917573:UDY917582 TUC917573:TUC917582 TKG917573:TKG917582 TAK917573:TAK917582 SQO917573:SQO917582 KIE327760:KIE327769 RWW917573:RWW917582 RNA917573:RNA917582 RDE917573:RDE917582 QTI917573:QTI917582 QJM917573:QJM917582 PZQ917573:PZQ917582 PPU917573:PPU917582 PFY917573:PFY917582 OWC917573:OWC917582 OMG917573:OMG917582 OCK917573:OCK917582 NSO917573:NSO917582 NIS917573:NIS917582 MYW917573:MYW917582 MPA917573:MPA917582 MFE917573:MFE917582 EQM196688:EQM196697 LLM917573:LLM917582 LBQ917573:LBQ917582 KRU917573:KRU917582 KHY917573:KHY917582 JYC917573:JYC917582 TKM65633:TKM65642 TAQ65633:TAQ65642 SQU65633:SQU65642 O327760:O327769 RXC65633:RXC65642 RNG65633:RNG65642 NIY655440:NIY655449 MZC655440:MZC655449 GNM917573:GNM917582 GDQ917573:GDQ917582 FTU917573:FTU917582 FJY917573:FJY917582 FAC917573:FAC917582 EQG917573:EQG917582 EGK917573:EGK917582 DWO917573:DWO917582 DMS917573:DMS917582 DCW917573:DCW917582 CTA917573:CTA917582 CJE917573:CJE917582 BZI917573:BZI917582 BPM917573:BPM917582 BFQ917573:BFQ917582 AVU917573:AVU917582 QJS458832:QJS458841 ACC917573:ACC917582 SG917573:SG917582 QTO31:QTO40 G917573:G917582 BFW983109:BFW983118 AWA983109:AWA983118 JYI458832:JYI458841 ACI983109:ACI983118 SM983109:SM983118 LBW31:LBW40 O983109:O983118 WVC917573:WVC917582 WLG917573:WLG917582 WBK917573:WBK917582 VRO917573:VRO917582 VHS917573:VHS917582 JYI327760:JYI327769 UXW917573:UXW917582 UOA917573:UOA917582 UEE917573:UEE917582 TUI917573:TUI917582 TKM917573:TKM917582 TAQ917573:TAQ917582 SQU917573:SQU917582 EGQ327760:EGQ327769 RXC917573:RXC917582 RNG917573:RNG917582 RDK917573:RDK917582 QTO917573:QTO917582 QJS917573:QJS917582 PZW917573:PZW917582 PQA917573:PQA917582 PGE917573:PGE917582 EGQ196688:EGQ196697 OWI917573:OWI917582 OMM917573:OMM917582 OCQ917573:OCQ917582 NSU917573:NSU917582 NIY917573:NIY917582 RDK65633:RDK65642 QTO65633:QTO65642 QJS65633:QJS65642 PZW65633:PZW65642 PQA65633:PQA65642 PGE65633:PGE65642 MPG655440:MPG655449 MFK655440:MFK655449 MZC917573:MZC917582 MPG917573:MPG917582 MFK917573:MFK917582 WLG131152:WLG131161 LLS917573:LLS917582 LBW917573:LBW917582 KSA917573:KSA917582 KIE917573:KIE917582 JYI917573:JYI917582 BZO48:BZO57 BPS48:BPS57 BFW48:BFW57 AWA48:AWA57 DWU458832:DWU458841 ACI48:ACI57 BPS458832:BPS458841 PZW458832:PZW458841 ACI655440:ACI655449 GNS917573:GNS917582 QJS31:QJS40 GDW917573:GDW917582 WUW786529:WUW786538 WLA786529:WLA786538 WBE786529:WBE786538 VRI786529:VRI786538 VHM786529:VHM786538 UXQ786529:UXQ786538 UNU786529:UNU786538 UDY786529:UDY786538 TUC786529:TUC786538 TKG786529:TKG786538 TAK786529:TAK786538 SQO786529:SQO786538 OWI65633:OWI65642 RWW786529:RWW786538 RNA786529:RNA786538 RDE786529:RDE786538 QTI786529:QTI786538 QJM786529:QJM786538 PZQ786529:PZQ786538 PPU786529:PPU786538 PFY786529:PFY786538 OWC786529:OWC786538 OMG786529:OMG786538 OCK786529:OCK786538 NSO786529:NSO786538 NIS786529:NIS786538 MYW786529:MYW786538 MPA786529:MPA786538 MFE786529:MFE786538 DWU196688:DWU196697 LLM786529:LLM786538 LBQ786529:LBQ786538 KRU786529:KRU786538 KHY786529:KHY786538 JYC786529:JYC786538 OMM65633:OMM65642 OCQ65633:OCQ65642 NSU65633:NSU65642 NIY65633:NIY65642 MZC65633:MZC65642 MPG65633:MPG65642 OWI131152:OWI131161 LLS655440:LLS655449 GNM786529:GNM786538 GDQ786529:GDQ786538 FTU786529:FTU786538 FJY786529:FJY786538 FAC786529:FAC786538 EQG786529:EQG786538 EGK786529:EGK786538 DWO786529:DWO786538 DMS786529:DMS786538 DCW786529:DCW786538 CTA786529:CTA786538 CJE786529:CJE786538 BZI786529:BZI786538 BPM786529:BPM786538 BFQ786529:BFQ786538 AVU786529:AVU786538 PQA458832:PQA458841 ACC786529:ACC786538 SG786529:SG786538 PZW31:PZW40 G786529:G786538 WUW720993:WUW721002 WLA720993:WLA721002 WBE720993:WBE721002 VRI720993:VRI721002 VHM720993:VHM721002 UXQ720993:UXQ721002 UNU720993:UNU721002 UDY720993:UDY721002 TUC720993:TUC721002 TKG720993:TKG721002 TAK720993:TAK721002 SQO720993:SQO721002 MFK65633:MFK65642 RWW720993:RWW721002 RNA720993:RNA721002 RDE720993:RDE721002 QTI720993:QTI721002 QJM720993:QJM721002 PZQ720993:PZQ721002 PPU720993:PPU721002 PFY720993:PFY721002 OWC720993:OWC721002 OMG720993:OMG721002 OCK720993:OCK721002 NSO720993:NSO721002 NIS720993:NIS721002 MYW720993:MYW721002 MPA720993:MPA721002 MFE720993:MFE721002 DMY196688:DMY196697 LLM720993:LLM721002 LBQ720993:LBQ721002 KRU720993:KRU721002 KHY720993:KHY721002 JYC720993:JYC721002 RNG131152:RNG131161 LLS65633:LLS65642 LBW65633:LBW65642 KSA65633:KSA65642 KIE65633:KIE65642 JYI65633:JYI65642 LBW655440:LBW655449 KSA655440:KSA655449 GNM720993:GNM721002 GDQ720993:GDQ721002 FTU720993:FTU721002 FJY720993:FJY721002 FAC720993:FAC721002 EQG720993:EQG721002 EGK720993:EGK721002 DWO720993:DWO721002 DMS720993:DMS721002 DCW720993:DCW721002 CTA720993:CTA721002 CJE720993:CJE721002 BZI720993:BZI721002 BPM720993:BPM721002 BFQ720993:BFQ721002 AVU720993:AVU721002 PGE458832:PGE458841 ACC720993:ACC721002 SG720993:SG721002 PQA31:PQA40 G720993:G721002 WUW655457:WUW655466 WLA655457:WLA655466 WBE655457:WBE655466 VRI655457:VRI655466 VHM655457:VHM655466 UXQ655457:UXQ655466 UNU655457:UNU655466 UDY655457:UDY655466 TUC655457:TUC655466 TKG655457:TKG655466 TAK655457:TAK655466 SQO655457:SQO655466 QJS917556:QJS917565 RWW655457:RWW655466 RNA655457:RNA655466 RDE655457:RDE655466 QTI655457:QTI655466 QJM655457:QJM655466 PZQ655457:PZQ655466 PPU655457:PPU655466 PFY655457:PFY655466 OWC655457:OWC655466 OMG655457:OMG655466 OCK655457:OCK655466 NSO655457:NSO655466 NIS655457:NIS655466 MYW655457:MYW655466 MPA655457:MPA655466 MFE655457:MFE655466 DDC196688:DDC196697 LLM655457:LLM655466 LBQ655457:LBQ655466 KRU655457:KRU655466 KHY655457:KHY655466 JYC655457:JYC655466 PZW917556:PZW917565 PQA917556:PQA917565 PGE917556:PGE917565 OWI917556:OWI917565 OMM917556:OMM917565 NIY589904:NIY589913 KIE655440:KIE655449 JYI655440:JYI655449 GNM655457:GNM655466 GDQ655457:GDQ655466 FTU655457:FTU655466 FJY655457:FJY655466 FAC655457:FAC655466 EQG655457:EQG655466 EGK655457:EGK655466 DWO655457:DWO655466 DMS655457:DMS655466 DCW655457:DCW655466 CTA655457:CTA655466 CJE655457:CJE655466 BZI655457:BZI655466 BPM655457:BPM655466 BFQ655457:BFQ655466 AVU655457:AVU655466 OWI458832:OWI458841 ACC655457:ACC655466 SG655457:SG655466 PGE31:PGE40 G655457:G655466 WUW589921:WUW589930 WLA589921:WLA589930 WBE589921:WBE589930 VRI589921:VRI589930 VHM589921:VHM589930 UXQ589921:UXQ589930 UNU589921:UNU589930 UDY589921:UDY589930 TUC589921:TUC589930 TKG589921:TKG589930 TAK589921:TAK589930 SQO589921:SQO589930 MZC589904:MZC589913 RWW589921:RWW589930 RNA589921:RNA589930 RDE589921:RDE589930 QTI589921:QTI589930 QJM589921:QJM589930 PZQ589921:PZQ589930 PPU589921:PPU589930 PFY589921:PFY589930 OWC589921:OWC589930 OMG589921:OMG589930 OCK589921:OCK589930 NSO589921:NSO589930 NIS589921:NIS589930 MYW589921:MYW589930 MPA589921:MPA589930 MFE589921:MFE589930 CTG196688:CTG196697 LLM589921:LLM589930 LBQ589921:LBQ589930 KRU589921:KRU589930 KHY589921:KHY589930 JYC589921:JYC589930 GNS65633:GNS65642 GDW65633:GDW65642 FUA65633:FUA65642 FKE65633:FKE65642 FAI65633:FAI65642 EQM65633:EQM65642 EGQ65633:EGQ65642 DWU65633:DWU65642 GNM589921:GNM589930 GDQ589921:GDQ589930 FTU589921:FTU589930 FJY589921:FJY589930 FAC589921:FAC589930 EQG589921:EQG589930 EGK589921:EGK589930 DWO589921:DWO589930 DMS589921:DMS589930 DCW589921:DCW589930 CTA589921:CTA589930 CJE589921:CJE589930 BZI589921:BZI589930 BPM589921:BPM589930 BFQ589921:BFQ589930 AVU589921:AVU589930 OMM458832:OMM458841 ACC589921:ACC589930 SG589921:SG589930 OWI31:OWI40 G589921:G589930 WUW524385:WUW524394 WLA524385:WLA524394 WBE524385:WBE524394 VRI524385:VRI524394 VHM524385:VHM524394 UXQ524385:UXQ524394 UNU524385:UNU524394 UDY524385:UDY524394 TUC524385:TUC524394 TKG524385:TKG524394 TAK524385:TAK524394 SQO524385:SQO524394 DMY65633:DMY65642 RWW524385:RWW524394 RNA524385:RNA524394 RDE524385:RDE524394 QTI524385:QTI524394 QJM524385:QJM524394 PZQ524385:PZQ524394 PPU524385:PPU524394 PFY524385:PFY524394 OWC524385:OWC524394 OMG524385:OMG524394 OCK524385:OCK524394 NSO524385:NSO524394 NIS524385:NIS524394 MYW524385:MYW524394 MPA524385:MPA524394 MFE524385:MFE524394 CJK196688:CJK196697 LLM524385:LLM524394 LBQ524385:LBQ524394 KRU524385:KRU524394 KHY524385:KHY524394 JYC524385:JYC524394 DDC65633:DDC65642 CTG65633:CTG65642 CJK65633:CJK65642 BZO65633:BZO65642 BPS65633:BPS65642 BFW65633:BFW65642 AWA65633:AWA65642 EGQ458832:EGQ458841 GNM524385:GNM524394 GDQ524385:GDQ524394 FTU524385:FTU524394 FJY524385:FJY524394 FAC524385:FAC524394 EQG524385:EQG524394 EGK524385:EGK524394 DWO524385:DWO524394 DMS524385:DMS524394 DCW524385:DCW524394 CTA524385:CTA524394 CJE524385:CJE524394 BZI524385:BZI524394 BPM524385:BPM524394 BFQ524385:BFQ524394 AVU524385:AVU524394 OCQ458832:OCQ458841 ACC524385:ACC524394 SG524385:SG524394 OMM31:OMM40 G524385:G524394 WUW458849:WUW458858 WLA458849:WLA458858 WBE458849:WBE458858 VRI458849:VRI458858 VHM458849:VHM458858 UXQ458849:UXQ458858 UNU458849:UNU458858 UDY458849:UDY458858 TUC458849:TUC458858 TKG458849:TKG458858 TAK458849:TAK458858 SQO458849:SQO458858 ACI65633:ACI65642 RWW458849:RWW458858 RNA458849:RNA458858 RDE458849:RDE458858 QTI458849:QTI458858 QJM458849:QJM458858 PZQ458849:PZQ458858 PPU458849:PPU458858 PFY458849:PFY458858 OWC458849:OWC458858 OMG458849:OMG458858 OCK458849:OCK458858 NSO458849:NSO458858 NIS458849:NIS458858 MYW458849:MYW458858 MPA458849:MPA458858 MFE458849:MFE458858 BZO196688:BZO196697 LLM458849:LLM458858 LBQ458849:LBQ458858 KRU458849:KRU458858 KHY458849:KHY458858 JYC458849:JYC458858 SM65633:SM65642 FUA31:FUA40 O65633:O65642 WVC48:WVC57 WLG48:WLG57 WBK48:WBK57 VRO48:VRO57 VHS48:VHS57 GNM458849:GNM458858 GDQ458849:GDQ458858 FTU458849:FTU458858 FJY458849:FJY458858 FAC458849:FAC458858 EQG458849:EQG458858 EGK458849:EGK458858 DWO458849:DWO458858 DMS458849:DMS458858 DCW458849:DCW458858 CTA458849:CTA458858 CJE458849:CJE458858 BZI458849:BZI458858 BPM458849:BPM458858 BFQ458849:BFQ458858 AVU458849:AVU458858 NSU458832:NSU458841 ACC458849:ACC458858 SG458849:SG458858 OCQ31:OCQ40 G458849:G458858 WUW393313:WUW393322 WLA393313:WLA393322 WBE393313:WBE393322 VRI393313:VRI393322 VHM393313:VHM393322 UXQ393313:UXQ393322 UNU393313:UNU393322 UDY393313:UDY393322 TUC393313:TUC393322 TKG393313:TKG393322 TAK393313:TAK393322 SQO393313:SQO393322 UXW48:UXW57 RWW393313:RWW393322 RNA393313:RNA393322 RDE393313:RDE393322 QTI393313:QTI393322 QJM393313:QJM393322 PZQ393313:PZQ393322 PPU393313:PPU393322 PFY393313:PFY393322 OWC393313:OWC393322 OMG393313:OMG393322 OCK393313:OCK393322 NSO393313:NSO393322 NIS393313:NIS393322 MYW393313:MYW393322 MPA393313:MPA393322 MFE393313:MFE393322 BPS196688:BPS196697 LLM393313:LLM393322 LBQ393313:LBQ393322 KRU393313:KRU393322 KHY393313:KHY393322 JYC393313:JYC393322 UOA48:UOA57 UEE48:UEE57 TUI48:TUI57 TKM48:TKM57 TAQ48:TAQ57 SQU48:SQU57 WVC262224:WVC262233 GNS655440:GNS655449 GNM393313:GNM393322 GDQ393313:GDQ393322 FTU393313:FTU393322 FJY393313:FJY393322 FAC393313:FAC393322 EQG393313:EQG393322 EGK393313:EGK393322 DWO393313:DWO393322 DMS393313:DMS393322 DCW393313:DCW393322 CTA393313:CTA393322 CJE393313:CJE393322 BZI393313:BZI393322 BPM393313:BPM393322 BFQ393313:BFQ393322 AVU393313:AVU393322 NIY458832:NIY458841 ACC393313:ACC393322 SG393313:SG393322 NSU31:NSU40 G393313:G393322 WUW327777:WUW327786 WLA327777:WLA327786 WBE327777:WBE327786 VRI327777:VRI327786 VHM327777:VHM327786 UXQ327777:UXQ327786 UNU327777:UNU327786 UDY327777:UDY327786 TUC327777:TUC327786 TKG327777:TKG327786 TAK327777:TAK327786 SQO327777:SQO327786 GDW655440:GDW655449 RWW327777:RWW327786 RNA327777:RNA327786 RDE327777:RDE327786 QTI327777:QTI327786 QJM327777:QJM327786 PZQ327777:PZQ327786 PPU327777:PPU327786 PFY327777:PFY327786 OWC327777:OWC327786 OMG327777:OMG327786 OCK327777:OCK327786 NSO327777:NSO327786 NIS327777:NIS327786 MYW327777:MYW327786 MPA327777:MPA327786 MFE327777:MFE327786 BFW196688:BFW196697 LLM327777:LLM327786 LBQ327777:LBQ327786 KRU327777:KRU327786 KHY327777:KHY327786 JYC327777:JYC327786 RXC48:RXC57 RNG48:RNG57 RDK48:RDK57 QTO48:QTO57 QJS48:QJS57 PZW48:PZW57 FUA655440:FUA655449 FKE655440:FKE655449 GNM327777:GNM327786 GDQ327777:GDQ327786 FTU327777:FTU327786 FJY327777:FJY327786 FAC327777:FAC327786 EQG327777:EQG327786 EGK327777:EGK327786 DWO327777:DWO327786 DMS327777:DMS327786 DCW327777:DCW327786 CTA327777:CTA327786 CJE327777:CJE327786 BZI327777:BZI327786 BPM327777:BPM327786 BFQ327777:BFQ327786 AVU327777:AVU327786 MZC458832:MZC458841 ACC327777:ACC327786 SG327777:SG327786 NIY31:NIY40 G327777:G327786 WUW262241:WUW262250 WLA262241:WLA262250 WBE262241:WBE262250 VRI262241:VRI262250 VHM262241:VHM262250 UXQ262241:UXQ262250 UNU262241:UNU262250 UDY262241:UDY262250 TUC262241:TUC262250 TKG262241:TKG262250 TAK262241:TAK262250 SQO262241:SQO262250 GNS327760:GNS327769 RWW262241:RWW262250 RNA262241:RNA262250 RDE262241:RDE262250 QTI262241:QTI262250 QJM262241:QJM262250 PZQ262241:PZQ262250 PPU262241:PPU262250 PFY262241:PFY262250 OWC262241:OWC262250 OMG262241:OMG262250 OCK262241:OCK262250 NSO262241:NSO262250 NIS262241:NIS262250 MYW262241:MYW262250 MPA262241:MPA262250 MFE262241:MFE262250 AWA196688:AWA196697 LLM262241:LLM262250 LBQ262241:LBQ262250 KRU262241:KRU262250 KHY262241:KHY262250 JYC262241:JYC262250 PQA48:PQA57 PGE48:PGE57 OWI48:OWI57 OMM48:OMM57 OCQ48:OCQ57 NSU48:NSU57 FAI655440:FAI655449 EQM655440:EQM655449 GNM262241:GNM262250 GDQ262241:GDQ262250 FTU262241:FTU262250 FJY262241:FJY262250 FAC262241:FAC262250 EQG262241:EQG262250 EGK262241:EGK262250 DWO262241:DWO262250 DMS262241:DMS262250 DCW262241:DCW262250 CTA262241:CTA262250 CJE262241:CJE262250 BZI262241:BZI262250 BPM262241:BPM262250 BFQ262241:BFQ262250 AVU262241:AVU262250 MPG458832:MPG458841 ACC262241:ACC262250 SG262241:SG262250 MZC31:MZC40 G262241:G262250 WUW196705:WUW196714 WLA196705:WLA196714 WBE196705:WBE196714 VRI196705:VRI196714 VHM196705:VHM196714 UXQ196705:UXQ196714 UNU196705:UNU196714 UDY196705:UDY196714 TUC196705:TUC196714 TKG196705:TKG196714 TAK196705:TAK196714 SQO196705:SQO196714 GDW327760:GDW327769 RWW196705:RWW196714 RNA196705:RNA196714 RDE196705:RDE196714 QTI196705:QTI196714 QJM196705:QJM196714 PZQ196705:PZQ196714 PPU196705:PPU196714 PFY196705:PFY196714 OWC196705:OWC196714 OMG196705:OMG196714 OCK196705:OCK196714 NSO196705:NSO196714 NIS196705:NIS196714 MYW196705:MYW196714 MPA196705:MPA196714 MFE196705:MFE196714 MFK458832:MFK458841 LLM196705:LLM196714 LBQ196705:LBQ196714 KRU196705:KRU196714 KHY196705:KHY196714 JYC196705:JYC196714 NIY48:NIY57 MZC48:MZC57 MPG48:MPG57 MFK48:MFK57 RDK131152:RDK131161 LLS48:LLS57 EGQ655440:EGQ655449 DWU655440:DWU655449 GNM196705:GNM196714 GDQ196705:GDQ196714 FTU196705:FTU196714 FJY196705:FJY196714 FAC196705:FAC196714 EQG196705:EQG196714 EGK196705:EGK196714 DWO196705:DWO196714 WVE8:WVE17 WLI8:WLI17 WBM8:WBM17 VRQ8:VRQ17 VHU8:VHU17 UXY8:UXY17 UOC8:UOC17 UEG8:UEG17 TUK8:TUK17 TKO8:TKO17 TAS8:TAS17 SQW8:SQW17 RXE8:RXE17 RNI8:RNI17 RDM8:RDM17 QTQ8:QTQ17 QJU8:QJU17 PZY8:PZY17 PQC8:PQC17 PGG8:PGG17 OWK8:OWK17 OMO8:OMO17 OCS8:OCS17 NSW8:NSW17 NJA8:NJA17 MZE8:MZE17 MPI8:MPI17 MFM8:MFM17 LLU8:LLU17 LBY8:LBY17 KSC8:KSC17 KIG8:KIG17 JYK8:JYK17 GNU8:GNU17 GDY8:GDY17 FUC8:FUC17 FKG8:FKG17 FAK8:FAK17 EQO8:EQO17 EGS8:EGS17 DWW8:DWW17 DNA8:DNA17 DDE8:DDE17 CTI8:CTI17 CJM8:CJM17 BZQ8:BZQ17 BPU8:BPU17 BFY8:BFY17 AWC8:AWC17 ACK8:ACK17 SO8:SO17 WVE21:WVE23 WLI21:WLI23 WBM21:WBM23 VRQ21:VRQ23 VHU21:VHU23 UXY21:UXY23 UOC21:UOC23 UEG21:UEG23 TUK21:TUK23 TKO21:TKO23 TAS21:TAS23 SQW21:SQW23 RXE21:RXE23 RNI21:RNI23 RDM21:RDM23 QTQ21:QTQ23 QJU21:QJU23 PZY21:PZY23 PQC21:PQC23 PGG21:PGG23 OWK21:OWK23 OMO21:OMO23 OCS21:OCS23 NSW21:NSW23 NJA21:NJA23 MZE21:MZE23 MPI21:MPI23 MFM21:MFM23 LLU21:LLU23 LBY21:LBY23 KSC21:KSC23 KIG21:KIG23 JYK21:JYK23 GNU21:GNU23 GDY21:GDY23 FUC21:FUC23 FKG21:FKG23 FAK21:FAK23 EQO21:EQO23 EGS21:EGS23 DWW21:DWW23 DNA21:DNA23 DDE21:DDE23 CTI21:CTI23 CJM21:CJM23 BZQ21:BZQ23 BPU21:BPU23 BFY21:BFY23 AWC21:AWC23 ACK21:ACK23 SO21:SO23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7">
    <tabColor rgb="FFC00000"/>
  </sheetPr>
  <dimension ref="A1"/>
  <sheetViews>
    <sheetView workbookViewId="0">
      <selection activeCell="I4" sqref="I4:I20"/>
    </sheetView>
  </sheetViews>
  <sheetFormatPr baseColWidth="10" defaultRowHeight="15"/>
  <cols>
    <col min="2" max="2" width="73.42578125" customWidth="1"/>
    <col min="4" max="4" width="28.140625" customWidth="1"/>
  </cols>
  <sheetData/>
  <dataConsolidate/>
  <customSheetViews>
    <customSheetView guid="{7D0BE349-9A86-4AC3-ABA9-D3B7B6409AA0}" state="hidden">
      <selection activeCell="I93" sqref="I93"/>
      <pageMargins left="0.7" right="0.7" top="0.78740157499999996" bottom="0.78740157499999996" header="0.3" footer="0.3"/>
    </customSheetView>
  </customSheetView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9"/>
  <dimension ref="A1"/>
  <sheetViews>
    <sheetView workbookViewId="0"/>
  </sheetViews>
  <sheetFormatPr baseColWidth="10" defaultRowHeight="15"/>
  <sheetData/>
  <customSheetViews>
    <customSheetView guid="{7D0BE349-9A86-4AC3-ABA9-D3B7B6409AA0}">
      <pageMargins left="0.7" right="0.7" top="0.78740157499999996" bottom="0.78740157499999996" header="0.3" footer="0.3"/>
    </customSheetView>
  </customSheetView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0"/>
  <dimension ref="E3:S7"/>
  <sheetViews>
    <sheetView topLeftCell="E7" workbookViewId="0">
      <selection activeCell="E7" sqref="E7"/>
    </sheetView>
  </sheetViews>
  <sheetFormatPr baseColWidth="10" defaultRowHeight="15"/>
  <sheetData>
    <row r="3" spans="5:19">
      <c r="E3" s="317" t="s">
        <v>6</v>
      </c>
      <c r="F3" s="317"/>
      <c r="G3" s="317"/>
      <c r="H3" s="55"/>
      <c r="I3" s="55" t="s">
        <v>14</v>
      </c>
      <c r="J3" s="55"/>
      <c r="K3" s="55" t="s">
        <v>116</v>
      </c>
      <c r="L3" s="55"/>
      <c r="M3" s="55" t="s">
        <v>16</v>
      </c>
      <c r="N3" s="55"/>
      <c r="O3" s="55" t="s">
        <v>17</v>
      </c>
      <c r="P3" s="55"/>
      <c r="Q3" s="55" t="s">
        <v>18</v>
      </c>
      <c r="R3" s="36"/>
      <c r="S3" s="55" t="s">
        <v>19</v>
      </c>
    </row>
    <row r="4" spans="5:19">
      <c r="E4" s="298" t="s">
        <v>48</v>
      </c>
      <c r="F4" s="298"/>
      <c r="G4" s="298"/>
      <c r="H4" s="36"/>
      <c r="I4" s="54"/>
      <c r="J4" s="36"/>
      <c r="K4" s="54"/>
      <c r="L4" s="36"/>
      <c r="M4" s="44"/>
      <c r="N4" s="36"/>
      <c r="O4" s="45"/>
      <c r="P4" s="46" t="str">
        <f>IF(AND(E4&lt;&gt;"",M4&lt;&gt;""),IF(VLOOKUP(E4,#REF!,4)="B",VLOOKUP(M4,#REF!,2),VLOOKUP(M4,#REF!,3)),"")</f>
        <v/>
      </c>
      <c r="Q4" s="54" t="str">
        <f>IF($M4="Stunden",($I4*$K4)*$O4,IF($M4="Tage",($I4*$K4)*($O4*8),IF($M4="Wochen",($I4*$K4)*($O4*8*5),"")))</f>
        <v/>
      </c>
      <c r="R4" s="36"/>
      <c r="S4" s="54" t="str">
        <f>IF($M4="Stunden",($I4)*$O4,IF($M4="Tage",($I4)*($O4*8),IF($M4="Wochen",($I4)*($O4*8*5),"")))</f>
        <v/>
      </c>
    </row>
    <row r="7" spans="5:19">
      <c r="E7" s="57"/>
    </row>
  </sheetData>
  <protectedRanges>
    <protectedRange sqref="M4 O4 G4 E4" name="Bereich1"/>
  </protectedRanges>
  <mergeCells count="2">
    <mergeCell ref="E3:G3"/>
    <mergeCell ref="E4:G4"/>
  </mergeCells>
  <pageMargins left="0.7" right="0.7" top="0.78740157499999996" bottom="0.78740157499999996" header="0.3" footer="0.3"/>
  <extLst>
    <ext xmlns:x14="http://schemas.microsoft.com/office/spreadsheetml/2009/9/main" uri="{CCE6A557-97BC-4b89-ADB6-D9C93CAAB3DF}">
      <x14:dataValidations xmlns:xm="http://schemas.microsoft.com/office/excel/2006/main" disablePrompts="1" count="2">
        <x14:dataValidation type="list" allowBlank="1" showInputMessage="1" showErrorMessage="1" promptTitle="Vergütungsgruppe" prompt="Wählen Sie hier die Vergütungsgruppe des zu kalkulierenden Mitarbeiter aus." xr:uid="{00000000-0002-0000-0B00-000000000000}">
          <x14:formula1>
            <xm:f>Vergütungsgruppen!$B$23:$B$40</xm:f>
          </x14:formula1>
          <xm:sqref>E4</xm:sqref>
        </x14:dataValidation>
        <x14:dataValidation type="list" allowBlank="1" showInputMessage="1" showErrorMessage="1" promptTitle="Arbeitszeiteinheiten" prompt="Bitte geben Sie hier die Arbeitszeiteinheit an:" xr:uid="{00000000-0002-0000-0B00-000001000000}">
          <x14:formula1>
            <xm:f>Kalkulationsblatt!$AB$251:$AB$253</xm:f>
          </x14:formula1>
          <xm:sqref>M4</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E68"/>
  <sheetViews>
    <sheetView zoomScaleNormal="100" workbookViewId="0">
      <selection activeCell="A65" sqref="A65"/>
    </sheetView>
  </sheetViews>
  <sheetFormatPr baseColWidth="10" defaultRowHeight="15"/>
  <cols>
    <col min="1" max="1" width="7" customWidth="1"/>
    <col min="2" max="2" width="67.42578125" bestFit="1" customWidth="1"/>
    <col min="3" max="5" width="30.5703125" customWidth="1"/>
    <col min="6" max="6" width="13.5703125" bestFit="1" customWidth="1"/>
  </cols>
  <sheetData>
    <row r="1" spans="1:5" ht="23.45" customHeight="1">
      <c r="A1" s="234"/>
      <c r="B1" s="235"/>
      <c r="C1" s="235"/>
      <c r="D1" s="235"/>
      <c r="E1" s="236"/>
    </row>
    <row r="2" spans="1:5" ht="25.5" customHeight="1">
      <c r="A2" s="237" t="s">
        <v>1212</v>
      </c>
      <c r="B2" s="231"/>
      <c r="C2" s="231"/>
      <c r="D2" s="231"/>
      <c r="E2" s="238"/>
    </row>
    <row r="3" spans="1:5" ht="14.45" customHeight="1">
      <c r="A3" s="239"/>
      <c r="B3" s="232"/>
      <c r="C3" s="232"/>
      <c r="D3" s="232"/>
      <c r="E3" s="240"/>
    </row>
    <row r="4" spans="1:5" ht="14.45" customHeight="1">
      <c r="A4" s="241"/>
      <c r="B4" s="191"/>
      <c r="C4" s="191"/>
      <c r="D4" s="191"/>
      <c r="E4" s="242"/>
    </row>
    <row r="5" spans="1:5">
      <c r="A5" s="243"/>
      <c r="B5" s="233"/>
      <c r="C5" s="233"/>
      <c r="D5" s="233"/>
      <c r="E5" s="244"/>
    </row>
    <row r="6" spans="1:5" ht="15.75" customHeight="1">
      <c r="A6" s="245" t="s">
        <v>1195</v>
      </c>
      <c r="B6" s="193"/>
      <c r="C6" s="229">
        <f>Kalkulationsblatt!E4</f>
        <v>0</v>
      </c>
      <c r="D6" s="193"/>
      <c r="E6" s="246"/>
    </row>
    <row r="7" spans="1:5" ht="15.75" customHeight="1">
      <c r="A7" s="247"/>
      <c r="B7" s="193"/>
      <c r="C7" s="193"/>
      <c r="D7" s="193"/>
      <c r="E7" s="246"/>
    </row>
    <row r="8" spans="1:5" ht="51.6" customHeight="1">
      <c r="A8" s="245" t="s">
        <v>1157</v>
      </c>
      <c r="B8" s="192"/>
      <c r="C8" s="327">
        <f>Kalkulationsblatt!E9</f>
        <v>0</v>
      </c>
      <c r="D8" s="327"/>
      <c r="E8" s="328"/>
    </row>
    <row r="9" spans="1:5" ht="15.75">
      <c r="A9" s="245"/>
      <c r="B9" s="192"/>
      <c r="C9" s="192"/>
      <c r="D9" s="193"/>
      <c r="E9" s="246"/>
    </row>
    <row r="10" spans="1:5" ht="15.75">
      <c r="A10" s="245" t="s">
        <v>2</v>
      </c>
      <c r="B10" s="192"/>
      <c r="C10" s="329">
        <f>Kalkulationsblatt!E19</f>
        <v>0</v>
      </c>
      <c r="D10" s="329"/>
      <c r="E10" s="330"/>
    </row>
    <row r="11" spans="1:5" ht="15.75">
      <c r="A11" s="245"/>
      <c r="B11" s="192"/>
      <c r="C11" s="192"/>
      <c r="D11" s="193"/>
      <c r="E11" s="246"/>
    </row>
    <row r="12" spans="1:5" ht="53.45" customHeight="1">
      <c r="A12" s="245" t="s">
        <v>1156</v>
      </c>
      <c r="B12" s="192"/>
      <c r="C12" s="327">
        <f>Kalkulationsblatt!E11</f>
        <v>0</v>
      </c>
      <c r="D12" s="327"/>
      <c r="E12" s="328"/>
    </row>
    <row r="13" spans="1:5" ht="15.75">
      <c r="A13" s="245"/>
      <c r="B13" s="192"/>
      <c r="C13" s="192"/>
      <c r="D13" s="193"/>
      <c r="E13" s="246"/>
    </row>
    <row r="14" spans="1:5" ht="15.75">
      <c r="A14" s="245" t="s">
        <v>118</v>
      </c>
      <c r="B14" s="192"/>
      <c r="C14" s="329" t="str">
        <f>Kalkulationsblatt!E14</f>
        <v>1. Forschungstätigkeit für Dritte</v>
      </c>
      <c r="D14" s="329"/>
      <c r="E14" s="330"/>
    </row>
    <row r="15" spans="1:5" ht="15.75">
      <c r="A15" s="245"/>
      <c r="B15" s="192"/>
      <c r="C15" s="192"/>
      <c r="D15" s="193"/>
      <c r="E15" s="246"/>
    </row>
    <row r="16" spans="1:5" ht="15.75">
      <c r="A16" s="245" t="s">
        <v>1196</v>
      </c>
      <c r="B16" s="192"/>
      <c r="C16" s="192" t="str">
        <f>Kalkulationsblatt!$E$22</f>
        <v>VwV-Kostenfestlegung</v>
      </c>
      <c r="D16" s="193"/>
      <c r="E16" s="246"/>
    </row>
    <row r="17" spans="1:5" ht="15.75">
      <c r="A17" s="245"/>
      <c r="B17" s="192"/>
      <c r="C17" s="192"/>
      <c r="D17" s="193"/>
      <c r="E17" s="246"/>
    </row>
    <row r="18" spans="1:5" ht="15.75">
      <c r="A18" s="245" t="s">
        <v>1197</v>
      </c>
      <c r="B18" s="192"/>
      <c r="C18" s="229">
        <f>Kalkulationsblatt!$Q$22</f>
        <v>0</v>
      </c>
      <c r="D18" s="193"/>
      <c r="E18" s="246"/>
    </row>
    <row r="19" spans="1:5" ht="15.75">
      <c r="A19" s="245"/>
      <c r="B19" s="192"/>
      <c r="C19" s="194"/>
      <c r="D19" s="193"/>
      <c r="E19" s="246"/>
    </row>
    <row r="20" spans="1:5" ht="15.75">
      <c r="A20" s="245" t="s">
        <v>152</v>
      </c>
      <c r="B20" s="192"/>
      <c r="C20" s="229">
        <f>Kalkulationsblatt!$Q$23</f>
        <v>0</v>
      </c>
      <c r="D20" s="193"/>
      <c r="E20" s="246"/>
    </row>
    <row r="21" spans="1:5" ht="15.75">
      <c r="A21" s="245"/>
      <c r="B21" s="192"/>
      <c r="C21" s="192"/>
      <c r="D21" s="195"/>
      <c r="E21" s="246"/>
    </row>
    <row r="22" spans="1:5" ht="15.75" thickBot="1">
      <c r="A22" s="248"/>
      <c r="B22" s="196"/>
      <c r="C22" s="196"/>
      <c r="D22" s="196"/>
      <c r="E22" s="249"/>
    </row>
    <row r="23" spans="1:5" ht="18.600000000000001" customHeight="1">
      <c r="A23" s="197"/>
      <c r="B23" s="198"/>
      <c r="C23" s="318" t="s">
        <v>1204</v>
      </c>
      <c r="D23" s="321" t="s">
        <v>1207</v>
      </c>
      <c r="E23" s="324" t="s">
        <v>1206</v>
      </c>
    </row>
    <row r="24" spans="1:5" ht="18.600000000000001" customHeight="1">
      <c r="A24" s="199"/>
      <c r="B24" s="230" t="s">
        <v>1149</v>
      </c>
      <c r="C24" s="319"/>
      <c r="D24" s="322"/>
      <c r="E24" s="325"/>
    </row>
    <row r="25" spans="1:5" ht="18.600000000000001" customHeight="1" thickBot="1">
      <c r="A25" s="200"/>
      <c r="B25" s="201"/>
      <c r="C25" s="320"/>
      <c r="D25" s="323"/>
      <c r="E25" s="326"/>
    </row>
    <row r="26" spans="1:5" ht="15.75">
      <c r="A26" s="199"/>
      <c r="B26" s="197"/>
      <c r="C26" s="202"/>
      <c r="D26" s="203"/>
      <c r="E26" s="204"/>
    </row>
    <row r="27" spans="1:5" ht="15.75">
      <c r="A27" s="205" t="s">
        <v>4</v>
      </c>
      <c r="B27" s="205" t="s">
        <v>5</v>
      </c>
      <c r="C27" s="202"/>
      <c r="D27" s="203"/>
      <c r="E27" s="204"/>
    </row>
    <row r="28" spans="1:5" ht="15.75">
      <c r="A28" s="205"/>
      <c r="B28" s="205" t="s">
        <v>1198</v>
      </c>
      <c r="C28" s="202">
        <f>Kalkulationsblatt!S42</f>
        <v>0</v>
      </c>
      <c r="D28" s="206">
        <f>Kalkulationsblatt!U42</f>
        <v>0</v>
      </c>
      <c r="E28" s="204">
        <f>Kalkulationsblatt!W42</f>
        <v>0</v>
      </c>
    </row>
    <row r="29" spans="1:5" ht="15.75">
      <c r="A29" s="205"/>
      <c r="B29" s="205" t="s">
        <v>1199</v>
      </c>
      <c r="C29" s="202">
        <f>Kalkulationsblatt!S59</f>
        <v>0</v>
      </c>
      <c r="D29" s="206">
        <f>Kalkulationsblatt!U59</f>
        <v>0</v>
      </c>
      <c r="E29" s="204">
        <f>Kalkulationsblatt!W59</f>
        <v>0</v>
      </c>
    </row>
    <row r="30" spans="1:5" ht="15.75">
      <c r="A30" s="205"/>
      <c r="B30" s="205"/>
      <c r="C30" s="202"/>
      <c r="D30" s="206"/>
      <c r="E30" s="204"/>
    </row>
    <row r="31" spans="1:5" ht="15.75">
      <c r="A31" s="205"/>
      <c r="B31" s="205" t="s">
        <v>1200</v>
      </c>
      <c r="C31" s="202">
        <f>SUM(C28:C29)</f>
        <v>0</v>
      </c>
      <c r="D31" s="206">
        <f t="shared" ref="D31" si="0">SUM(D28:D29)</f>
        <v>0</v>
      </c>
      <c r="E31" s="204">
        <f>SUM(E28:E29)</f>
        <v>0</v>
      </c>
    </row>
    <row r="32" spans="1:5" ht="15.75">
      <c r="A32" s="205"/>
      <c r="B32" s="205"/>
      <c r="C32" s="202"/>
      <c r="D32" s="206"/>
      <c r="E32" s="204"/>
    </row>
    <row r="33" spans="1:5" ht="15.75">
      <c r="A33" s="205"/>
      <c r="B33" s="205"/>
      <c r="C33" s="202"/>
      <c r="D33" s="206"/>
      <c r="E33" s="204"/>
    </row>
    <row r="34" spans="1:5" ht="15.75">
      <c r="A34" s="205" t="s">
        <v>51</v>
      </c>
      <c r="B34" s="205" t="s">
        <v>52</v>
      </c>
      <c r="C34" s="202">
        <f>Kalkulationsblatt!S81</f>
        <v>0</v>
      </c>
      <c r="D34" s="206"/>
      <c r="E34" s="204">
        <f>Kalkulationsblatt!W81</f>
        <v>0</v>
      </c>
    </row>
    <row r="35" spans="1:5" ht="15.75">
      <c r="A35" s="205"/>
      <c r="B35" s="205"/>
      <c r="C35" s="202"/>
      <c r="D35" s="206"/>
      <c r="E35" s="204"/>
    </row>
    <row r="36" spans="1:5" ht="15.75">
      <c r="A36" s="205"/>
      <c r="B36" s="205"/>
      <c r="C36" s="202"/>
      <c r="D36" s="206"/>
      <c r="E36" s="204"/>
    </row>
    <row r="37" spans="1:5" ht="15.75">
      <c r="A37" s="205" t="s">
        <v>58</v>
      </c>
      <c r="B37" s="205" t="s">
        <v>59</v>
      </c>
      <c r="C37" s="202">
        <f>Kalkulationsblatt!S94</f>
        <v>0</v>
      </c>
      <c r="D37" s="206"/>
      <c r="E37" s="204">
        <f>Kalkulationsblatt!W94</f>
        <v>0</v>
      </c>
    </row>
    <row r="38" spans="1:5" ht="15.75">
      <c r="A38" s="205"/>
      <c r="B38" s="205"/>
      <c r="C38" s="202"/>
      <c r="D38" s="206"/>
      <c r="E38" s="204"/>
    </row>
    <row r="39" spans="1:5" ht="15.75">
      <c r="A39" s="205"/>
      <c r="B39" s="205"/>
      <c r="C39" s="202"/>
      <c r="D39" s="206"/>
      <c r="E39" s="204"/>
    </row>
    <row r="40" spans="1:5" ht="15.75">
      <c r="A40" s="205" t="s">
        <v>65</v>
      </c>
      <c r="B40" s="205" t="s">
        <v>1201</v>
      </c>
      <c r="C40" s="202">
        <f>Kalkulationsblatt!S110</f>
        <v>0</v>
      </c>
      <c r="D40" s="206"/>
      <c r="E40" s="204">
        <f>Kalkulationsblatt!W110</f>
        <v>0</v>
      </c>
    </row>
    <row r="41" spans="1:5" ht="15.75">
      <c r="A41" s="205"/>
      <c r="B41" s="205"/>
      <c r="C41" s="202"/>
      <c r="D41" s="206"/>
      <c r="E41" s="204"/>
    </row>
    <row r="42" spans="1:5" ht="15.75">
      <c r="A42" s="205"/>
      <c r="B42" s="205"/>
      <c r="C42" s="202"/>
      <c r="D42" s="206"/>
      <c r="E42" s="204"/>
    </row>
    <row r="43" spans="1:5" ht="15.75">
      <c r="A43" s="205" t="s">
        <v>80</v>
      </c>
      <c r="B43" s="205" t="s">
        <v>1153</v>
      </c>
      <c r="C43" s="202">
        <f>Kalkulationsblatt!S113</f>
        <v>0</v>
      </c>
      <c r="D43" s="206"/>
      <c r="E43" s="204">
        <f>Kalkulationsblatt!W113</f>
        <v>0</v>
      </c>
    </row>
    <row r="44" spans="1:5" ht="15.75">
      <c r="A44" s="205"/>
      <c r="B44" s="205"/>
      <c r="C44" s="202"/>
      <c r="D44" s="206"/>
      <c r="E44" s="204"/>
    </row>
    <row r="45" spans="1:5" ht="15.75">
      <c r="A45" s="205"/>
      <c r="B45" s="205"/>
      <c r="C45" s="202"/>
      <c r="D45" s="206"/>
      <c r="E45" s="204"/>
    </row>
    <row r="46" spans="1:5" ht="15.75">
      <c r="A46" s="205" t="s">
        <v>77</v>
      </c>
      <c r="B46" s="205" t="s">
        <v>69</v>
      </c>
      <c r="C46" s="202">
        <f>Kalkulationsblatt!S116</f>
        <v>0</v>
      </c>
      <c r="D46" s="206"/>
      <c r="E46" s="204"/>
    </row>
    <row r="47" spans="1:5" ht="15.75">
      <c r="A47" s="205"/>
      <c r="B47" s="205"/>
      <c r="C47" s="202"/>
      <c r="D47" s="206"/>
      <c r="E47" s="204"/>
    </row>
    <row r="48" spans="1:5" ht="15.75">
      <c r="A48" s="205"/>
      <c r="B48" s="205"/>
      <c r="C48" s="202"/>
      <c r="D48" s="206"/>
      <c r="E48" s="204"/>
    </row>
    <row r="49" spans="1:5" ht="15.75">
      <c r="A49" s="205" t="s">
        <v>72</v>
      </c>
      <c r="B49" s="205" t="s">
        <v>1202</v>
      </c>
      <c r="C49" s="202">
        <f>Kalkulationsblatt!S118</f>
        <v>0</v>
      </c>
      <c r="D49" s="206"/>
      <c r="E49" s="204">
        <f>Kalkulationsblatt!W118</f>
        <v>0</v>
      </c>
    </row>
    <row r="50" spans="1:5" ht="15.75">
      <c r="A50" s="205"/>
      <c r="B50" s="205"/>
      <c r="C50" s="202"/>
      <c r="D50" s="206"/>
      <c r="E50" s="204"/>
    </row>
    <row r="51" spans="1:5" ht="15.75">
      <c r="A51" s="205"/>
      <c r="B51" s="205"/>
      <c r="C51" s="202"/>
      <c r="D51" s="206"/>
      <c r="E51" s="204"/>
    </row>
    <row r="52" spans="1:5" ht="15.75">
      <c r="A52" s="205" t="s">
        <v>78</v>
      </c>
      <c r="B52" s="205" t="s">
        <v>1209</v>
      </c>
      <c r="C52" s="202">
        <f>Kalkulationsblatt!S122</f>
        <v>0</v>
      </c>
      <c r="D52" s="206"/>
      <c r="E52" s="204">
        <f>Kalkulationsblatt!W122</f>
        <v>0</v>
      </c>
    </row>
    <row r="53" spans="1:5" ht="15.75">
      <c r="A53" s="205"/>
      <c r="B53" s="205" t="s">
        <v>1210</v>
      </c>
      <c r="C53" s="202">
        <f>Kalkulationsblatt!S123</f>
        <v>0</v>
      </c>
      <c r="D53" s="206">
        <f>Kalkulationsblatt!S123</f>
        <v>0</v>
      </c>
      <c r="E53" s="204"/>
    </row>
    <row r="54" spans="1:5" ht="15.75">
      <c r="A54" s="205"/>
      <c r="B54" s="205" t="s">
        <v>1211</v>
      </c>
      <c r="C54" s="202">
        <f>Kalkulationsblatt!S124</f>
        <v>0</v>
      </c>
      <c r="D54" s="206"/>
      <c r="E54" s="204">
        <f>Kalkulationsblatt!W124</f>
        <v>0</v>
      </c>
    </row>
    <row r="55" spans="1:5" ht="15.75">
      <c r="A55" s="205"/>
      <c r="B55" s="205"/>
      <c r="C55" s="202"/>
      <c r="D55" s="206"/>
      <c r="E55" s="204"/>
    </row>
    <row r="56" spans="1:5" ht="16.5" thickBot="1">
      <c r="A56" s="205"/>
      <c r="B56" s="205"/>
      <c r="C56" s="202"/>
      <c r="D56" s="206"/>
      <c r="E56" s="204"/>
    </row>
    <row r="57" spans="1:5" ht="26.25" customHeight="1" thickBot="1">
      <c r="A57" s="207" t="s">
        <v>82</v>
      </c>
      <c r="B57" s="207" t="s">
        <v>73</v>
      </c>
      <c r="C57" s="208">
        <f>Kalkulationsblatt!S128</f>
        <v>0</v>
      </c>
      <c r="D57" s="209">
        <f>SUM(D31:D56)</f>
        <v>0</v>
      </c>
      <c r="E57" s="210">
        <f>SUM(E31:E56)</f>
        <v>0</v>
      </c>
    </row>
    <row r="58" spans="1:5" ht="15.75">
      <c r="A58" s="211"/>
      <c r="B58" s="211"/>
      <c r="C58" s="212"/>
      <c r="D58" s="212"/>
      <c r="E58" s="212"/>
    </row>
    <row r="59" spans="1:5" ht="16.5" thickBot="1">
      <c r="A59" s="211"/>
      <c r="B59" s="211"/>
      <c r="C59" s="213"/>
      <c r="D59" s="212"/>
      <c r="E59" s="213"/>
    </row>
    <row r="60" spans="1:5" ht="15.75">
      <c r="A60" s="214" t="s">
        <v>75</v>
      </c>
      <c r="B60" s="215" t="s">
        <v>1170</v>
      </c>
      <c r="C60" s="216"/>
      <c r="D60" s="217"/>
      <c r="E60" s="217"/>
    </row>
    <row r="61" spans="1:5" ht="19.5" customHeight="1" thickBot="1">
      <c r="A61" s="218"/>
      <c r="B61" s="219" t="s">
        <v>1225</v>
      </c>
      <c r="C61" s="220">
        <f>Kalkulationsblatt!S131</f>
        <v>0</v>
      </c>
      <c r="D61" s="221"/>
      <c r="E61" s="221"/>
    </row>
    <row r="62" spans="1:5" ht="16.5" thickBot="1">
      <c r="A62" s="211"/>
      <c r="B62" s="211"/>
      <c r="C62" s="222"/>
      <c r="D62" s="212"/>
      <c r="E62" s="212"/>
    </row>
    <row r="63" spans="1:5" ht="26.25" customHeight="1" thickBot="1">
      <c r="A63" s="207" t="s">
        <v>79</v>
      </c>
      <c r="B63" s="223" t="s">
        <v>1203</v>
      </c>
      <c r="C63" s="224">
        <f>Kalkulationsblatt!S134</f>
        <v>0</v>
      </c>
      <c r="D63" s="225"/>
      <c r="E63" s="225"/>
    </row>
    <row r="64" spans="1:5" ht="15.75">
      <c r="A64" s="211"/>
      <c r="B64" s="211"/>
      <c r="C64" s="212"/>
      <c r="D64" s="212"/>
      <c r="E64" s="212"/>
    </row>
    <row r="65" spans="1:5" ht="15.75">
      <c r="A65" s="211"/>
      <c r="B65" s="211"/>
      <c r="C65" s="226"/>
      <c r="D65" s="226"/>
      <c r="E65" s="226"/>
    </row>
    <row r="66" spans="1:5" ht="15.75">
      <c r="A66" s="211"/>
      <c r="B66" s="211"/>
    </row>
    <row r="67" spans="1:5" ht="15.75">
      <c r="A67" s="211"/>
      <c r="C67" s="227"/>
      <c r="D67" s="227"/>
      <c r="E67" s="227"/>
    </row>
    <row r="68" spans="1:5">
      <c r="A68" s="228"/>
      <c r="C68" s="227"/>
      <c r="D68" s="227"/>
      <c r="E68" s="227"/>
    </row>
  </sheetData>
  <sheetProtection sheet="1" objects="1" scenarios="1" selectLockedCells="1"/>
  <mergeCells count="7">
    <mergeCell ref="C23:C25"/>
    <mergeCell ref="D23:D25"/>
    <mergeCell ref="E23:E25"/>
    <mergeCell ref="C8:E8"/>
    <mergeCell ref="C10:E10"/>
    <mergeCell ref="C12:E12"/>
    <mergeCell ref="C14:E14"/>
  </mergeCells>
  <pageMargins left="0.70866141732283472" right="0.70866141732283472" top="0.78740157480314965" bottom="0.78740157480314965" header="0.31496062992125984" footer="0.31496062992125984"/>
  <pageSetup paperSize="9" scale="52" orientation="portrait" r:id="rId1"/>
  <headerFooter>
    <oddFooter>&amp;L&amp;8Finanzen, Steuern und Organisation
Roland Huber&amp;R&amp;8Kalkulationsblatt (Zusammenfassung)
Version 2.4 vom 23.04.2024</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pageSetUpPr fitToPage="1"/>
  </sheetPr>
  <dimension ref="A1:J68"/>
  <sheetViews>
    <sheetView view="pageLayout" zoomScaleNormal="100" workbookViewId="0">
      <selection activeCell="B38" sqref="B38:E38"/>
    </sheetView>
  </sheetViews>
  <sheetFormatPr baseColWidth="10" defaultRowHeight="14.25"/>
  <cols>
    <col min="1" max="1" width="3" style="2" customWidth="1"/>
    <col min="2" max="2" width="12.5703125" style="2" customWidth="1"/>
    <col min="3" max="3" width="11.42578125" style="2"/>
    <col min="4" max="4" width="4" style="2" customWidth="1"/>
    <col min="5" max="5" width="11.42578125" style="2"/>
    <col min="6" max="6" width="4" style="2" customWidth="1"/>
    <col min="7" max="8" width="11.42578125" style="2"/>
    <col min="9" max="9" width="4" style="2" customWidth="1"/>
    <col min="10" max="256" width="11.42578125" style="2"/>
    <col min="257" max="257" width="3" style="2" customWidth="1"/>
    <col min="258" max="258" width="12.5703125" style="2" customWidth="1"/>
    <col min="259" max="259" width="11.42578125" style="2"/>
    <col min="260" max="260" width="4" style="2" customWidth="1"/>
    <col min="261" max="261" width="11.42578125" style="2"/>
    <col min="262" max="262" width="4" style="2" customWidth="1"/>
    <col min="263" max="264" width="11.42578125" style="2"/>
    <col min="265" max="265" width="4" style="2" customWidth="1"/>
    <col min="266" max="512" width="11.42578125" style="2"/>
    <col min="513" max="513" width="3" style="2" customWidth="1"/>
    <col min="514" max="514" width="12.5703125" style="2" customWidth="1"/>
    <col min="515" max="515" width="11.42578125" style="2"/>
    <col min="516" max="516" width="4" style="2" customWidth="1"/>
    <col min="517" max="517" width="11.42578125" style="2"/>
    <col min="518" max="518" width="4" style="2" customWidth="1"/>
    <col min="519" max="520" width="11.42578125" style="2"/>
    <col min="521" max="521" width="4" style="2" customWidth="1"/>
    <col min="522" max="768" width="11.42578125" style="2"/>
    <col min="769" max="769" width="3" style="2" customWidth="1"/>
    <col min="770" max="770" width="12.5703125" style="2" customWidth="1"/>
    <col min="771" max="771" width="11.42578125" style="2"/>
    <col min="772" max="772" width="4" style="2" customWidth="1"/>
    <col min="773" max="773" width="11.42578125" style="2"/>
    <col min="774" max="774" width="4" style="2" customWidth="1"/>
    <col min="775" max="776" width="11.42578125" style="2"/>
    <col min="777" max="777" width="4" style="2" customWidth="1"/>
    <col min="778" max="1024" width="11.42578125" style="2"/>
    <col min="1025" max="1025" width="3" style="2" customWidth="1"/>
    <col min="1026" max="1026" width="12.5703125" style="2" customWidth="1"/>
    <col min="1027" max="1027" width="11.42578125" style="2"/>
    <col min="1028" max="1028" width="4" style="2" customWidth="1"/>
    <col min="1029" max="1029" width="11.42578125" style="2"/>
    <col min="1030" max="1030" width="4" style="2" customWidth="1"/>
    <col min="1031" max="1032" width="11.42578125" style="2"/>
    <col min="1033" max="1033" width="4" style="2" customWidth="1"/>
    <col min="1034" max="1280" width="11.42578125" style="2"/>
    <col min="1281" max="1281" width="3" style="2" customWidth="1"/>
    <col min="1282" max="1282" width="12.5703125" style="2" customWidth="1"/>
    <col min="1283" max="1283" width="11.42578125" style="2"/>
    <col min="1284" max="1284" width="4" style="2" customWidth="1"/>
    <col min="1285" max="1285" width="11.42578125" style="2"/>
    <col min="1286" max="1286" width="4" style="2" customWidth="1"/>
    <col min="1287" max="1288" width="11.42578125" style="2"/>
    <col min="1289" max="1289" width="4" style="2" customWidth="1"/>
    <col min="1290" max="1536" width="11.42578125" style="2"/>
    <col min="1537" max="1537" width="3" style="2" customWidth="1"/>
    <col min="1538" max="1538" width="12.5703125" style="2" customWidth="1"/>
    <col min="1539" max="1539" width="11.42578125" style="2"/>
    <col min="1540" max="1540" width="4" style="2" customWidth="1"/>
    <col min="1541" max="1541" width="11.42578125" style="2"/>
    <col min="1542" max="1542" width="4" style="2" customWidth="1"/>
    <col min="1543" max="1544" width="11.42578125" style="2"/>
    <col min="1545" max="1545" width="4" style="2" customWidth="1"/>
    <col min="1546" max="1792" width="11.42578125" style="2"/>
    <col min="1793" max="1793" width="3" style="2" customWidth="1"/>
    <col min="1794" max="1794" width="12.5703125" style="2" customWidth="1"/>
    <col min="1795" max="1795" width="11.42578125" style="2"/>
    <col min="1796" max="1796" width="4" style="2" customWidth="1"/>
    <col min="1797" max="1797" width="11.42578125" style="2"/>
    <col min="1798" max="1798" width="4" style="2" customWidth="1"/>
    <col min="1799" max="1800" width="11.42578125" style="2"/>
    <col min="1801" max="1801" width="4" style="2" customWidth="1"/>
    <col min="1802" max="2048" width="11.42578125" style="2"/>
    <col min="2049" max="2049" width="3" style="2" customWidth="1"/>
    <col min="2050" max="2050" width="12.5703125" style="2" customWidth="1"/>
    <col min="2051" max="2051" width="11.42578125" style="2"/>
    <col min="2052" max="2052" width="4" style="2" customWidth="1"/>
    <col min="2053" max="2053" width="11.42578125" style="2"/>
    <col min="2054" max="2054" width="4" style="2" customWidth="1"/>
    <col min="2055" max="2056" width="11.42578125" style="2"/>
    <col min="2057" max="2057" width="4" style="2" customWidth="1"/>
    <col min="2058" max="2304" width="11.42578125" style="2"/>
    <col min="2305" max="2305" width="3" style="2" customWidth="1"/>
    <col min="2306" max="2306" width="12.5703125" style="2" customWidth="1"/>
    <col min="2307" max="2307" width="11.42578125" style="2"/>
    <col min="2308" max="2308" width="4" style="2" customWidth="1"/>
    <col min="2309" max="2309" width="11.42578125" style="2"/>
    <col min="2310" max="2310" width="4" style="2" customWidth="1"/>
    <col min="2311" max="2312" width="11.42578125" style="2"/>
    <col min="2313" max="2313" width="4" style="2" customWidth="1"/>
    <col min="2314" max="2560" width="11.42578125" style="2"/>
    <col min="2561" max="2561" width="3" style="2" customWidth="1"/>
    <col min="2562" max="2562" width="12.5703125" style="2" customWidth="1"/>
    <col min="2563" max="2563" width="11.42578125" style="2"/>
    <col min="2564" max="2564" width="4" style="2" customWidth="1"/>
    <col min="2565" max="2565" width="11.42578125" style="2"/>
    <col min="2566" max="2566" width="4" style="2" customWidth="1"/>
    <col min="2567" max="2568" width="11.42578125" style="2"/>
    <col min="2569" max="2569" width="4" style="2" customWidth="1"/>
    <col min="2570" max="2816" width="11.42578125" style="2"/>
    <col min="2817" max="2817" width="3" style="2" customWidth="1"/>
    <col min="2818" max="2818" width="12.5703125" style="2" customWidth="1"/>
    <col min="2819" max="2819" width="11.42578125" style="2"/>
    <col min="2820" max="2820" width="4" style="2" customWidth="1"/>
    <col min="2821" max="2821" width="11.42578125" style="2"/>
    <col min="2822" max="2822" width="4" style="2" customWidth="1"/>
    <col min="2823" max="2824" width="11.42578125" style="2"/>
    <col min="2825" max="2825" width="4" style="2" customWidth="1"/>
    <col min="2826" max="3072" width="11.42578125" style="2"/>
    <col min="3073" max="3073" width="3" style="2" customWidth="1"/>
    <col min="3074" max="3074" width="12.5703125" style="2" customWidth="1"/>
    <col min="3075" max="3075" width="11.42578125" style="2"/>
    <col min="3076" max="3076" width="4" style="2" customWidth="1"/>
    <col min="3077" max="3077" width="11.42578125" style="2"/>
    <col min="3078" max="3078" width="4" style="2" customWidth="1"/>
    <col min="3079" max="3080" width="11.42578125" style="2"/>
    <col min="3081" max="3081" width="4" style="2" customWidth="1"/>
    <col min="3082" max="3328" width="11.42578125" style="2"/>
    <col min="3329" max="3329" width="3" style="2" customWidth="1"/>
    <col min="3330" max="3330" width="12.5703125" style="2" customWidth="1"/>
    <col min="3331" max="3331" width="11.42578125" style="2"/>
    <col min="3332" max="3332" width="4" style="2" customWidth="1"/>
    <col min="3333" max="3333" width="11.42578125" style="2"/>
    <col min="3334" max="3334" width="4" style="2" customWidth="1"/>
    <col min="3335" max="3336" width="11.42578125" style="2"/>
    <col min="3337" max="3337" width="4" style="2" customWidth="1"/>
    <col min="3338" max="3584" width="11.42578125" style="2"/>
    <col min="3585" max="3585" width="3" style="2" customWidth="1"/>
    <col min="3586" max="3586" width="12.5703125" style="2" customWidth="1"/>
    <col min="3587" max="3587" width="11.42578125" style="2"/>
    <col min="3588" max="3588" width="4" style="2" customWidth="1"/>
    <col min="3589" max="3589" width="11.42578125" style="2"/>
    <col min="3590" max="3590" width="4" style="2" customWidth="1"/>
    <col min="3591" max="3592" width="11.42578125" style="2"/>
    <col min="3593" max="3593" width="4" style="2" customWidth="1"/>
    <col min="3594" max="3840" width="11.42578125" style="2"/>
    <col min="3841" max="3841" width="3" style="2" customWidth="1"/>
    <col min="3842" max="3842" width="12.5703125" style="2" customWidth="1"/>
    <col min="3843" max="3843" width="11.42578125" style="2"/>
    <col min="3844" max="3844" width="4" style="2" customWidth="1"/>
    <col min="3845" max="3845" width="11.42578125" style="2"/>
    <col min="3846" max="3846" width="4" style="2" customWidth="1"/>
    <col min="3847" max="3848" width="11.42578125" style="2"/>
    <col min="3849" max="3849" width="4" style="2" customWidth="1"/>
    <col min="3850" max="4096" width="11.42578125" style="2"/>
    <col min="4097" max="4097" width="3" style="2" customWidth="1"/>
    <col min="4098" max="4098" width="12.5703125" style="2" customWidth="1"/>
    <col min="4099" max="4099" width="11.42578125" style="2"/>
    <col min="4100" max="4100" width="4" style="2" customWidth="1"/>
    <col min="4101" max="4101" width="11.42578125" style="2"/>
    <col min="4102" max="4102" width="4" style="2" customWidth="1"/>
    <col min="4103" max="4104" width="11.42578125" style="2"/>
    <col min="4105" max="4105" width="4" style="2" customWidth="1"/>
    <col min="4106" max="4352" width="11.42578125" style="2"/>
    <col min="4353" max="4353" width="3" style="2" customWidth="1"/>
    <col min="4354" max="4354" width="12.5703125" style="2" customWidth="1"/>
    <col min="4355" max="4355" width="11.42578125" style="2"/>
    <col min="4356" max="4356" width="4" style="2" customWidth="1"/>
    <col min="4357" max="4357" width="11.42578125" style="2"/>
    <col min="4358" max="4358" width="4" style="2" customWidth="1"/>
    <col min="4359" max="4360" width="11.42578125" style="2"/>
    <col min="4361" max="4361" width="4" style="2" customWidth="1"/>
    <col min="4362" max="4608" width="11.42578125" style="2"/>
    <col min="4609" max="4609" width="3" style="2" customWidth="1"/>
    <col min="4610" max="4610" width="12.5703125" style="2" customWidth="1"/>
    <col min="4611" max="4611" width="11.42578125" style="2"/>
    <col min="4612" max="4612" width="4" style="2" customWidth="1"/>
    <col min="4613" max="4613" width="11.42578125" style="2"/>
    <col min="4614" max="4614" width="4" style="2" customWidth="1"/>
    <col min="4615" max="4616" width="11.42578125" style="2"/>
    <col min="4617" max="4617" width="4" style="2" customWidth="1"/>
    <col min="4618" max="4864" width="11.42578125" style="2"/>
    <col min="4865" max="4865" width="3" style="2" customWidth="1"/>
    <col min="4866" max="4866" width="12.5703125" style="2" customWidth="1"/>
    <col min="4867" max="4867" width="11.42578125" style="2"/>
    <col min="4868" max="4868" width="4" style="2" customWidth="1"/>
    <col min="4869" max="4869" width="11.42578125" style="2"/>
    <col min="4870" max="4870" width="4" style="2" customWidth="1"/>
    <col min="4871" max="4872" width="11.42578125" style="2"/>
    <col min="4873" max="4873" width="4" style="2" customWidth="1"/>
    <col min="4874" max="5120" width="11.42578125" style="2"/>
    <col min="5121" max="5121" width="3" style="2" customWidth="1"/>
    <col min="5122" max="5122" width="12.5703125" style="2" customWidth="1"/>
    <col min="5123" max="5123" width="11.42578125" style="2"/>
    <col min="5124" max="5124" width="4" style="2" customWidth="1"/>
    <col min="5125" max="5125" width="11.42578125" style="2"/>
    <col min="5126" max="5126" width="4" style="2" customWidth="1"/>
    <col min="5127" max="5128" width="11.42578125" style="2"/>
    <col min="5129" max="5129" width="4" style="2" customWidth="1"/>
    <col min="5130" max="5376" width="11.42578125" style="2"/>
    <col min="5377" max="5377" width="3" style="2" customWidth="1"/>
    <col min="5378" max="5378" width="12.5703125" style="2" customWidth="1"/>
    <col min="5379" max="5379" width="11.42578125" style="2"/>
    <col min="5380" max="5380" width="4" style="2" customWidth="1"/>
    <col min="5381" max="5381" width="11.42578125" style="2"/>
    <col min="5382" max="5382" width="4" style="2" customWidth="1"/>
    <col min="5383" max="5384" width="11.42578125" style="2"/>
    <col min="5385" max="5385" width="4" style="2" customWidth="1"/>
    <col min="5386" max="5632" width="11.42578125" style="2"/>
    <col min="5633" max="5633" width="3" style="2" customWidth="1"/>
    <col min="5634" max="5634" width="12.5703125" style="2" customWidth="1"/>
    <col min="5635" max="5635" width="11.42578125" style="2"/>
    <col min="5636" max="5636" width="4" style="2" customWidth="1"/>
    <col min="5637" max="5637" width="11.42578125" style="2"/>
    <col min="5638" max="5638" width="4" style="2" customWidth="1"/>
    <col min="5639" max="5640" width="11.42578125" style="2"/>
    <col min="5641" max="5641" width="4" style="2" customWidth="1"/>
    <col min="5642" max="5888" width="11.42578125" style="2"/>
    <col min="5889" max="5889" width="3" style="2" customWidth="1"/>
    <col min="5890" max="5890" width="12.5703125" style="2" customWidth="1"/>
    <col min="5891" max="5891" width="11.42578125" style="2"/>
    <col min="5892" max="5892" width="4" style="2" customWidth="1"/>
    <col min="5893" max="5893" width="11.42578125" style="2"/>
    <col min="5894" max="5894" width="4" style="2" customWidth="1"/>
    <col min="5895" max="5896" width="11.42578125" style="2"/>
    <col min="5897" max="5897" width="4" style="2" customWidth="1"/>
    <col min="5898" max="6144" width="11.42578125" style="2"/>
    <col min="6145" max="6145" width="3" style="2" customWidth="1"/>
    <col min="6146" max="6146" width="12.5703125" style="2" customWidth="1"/>
    <col min="6147" max="6147" width="11.42578125" style="2"/>
    <col min="6148" max="6148" width="4" style="2" customWidth="1"/>
    <col min="6149" max="6149" width="11.42578125" style="2"/>
    <col min="6150" max="6150" width="4" style="2" customWidth="1"/>
    <col min="6151" max="6152" width="11.42578125" style="2"/>
    <col min="6153" max="6153" width="4" style="2" customWidth="1"/>
    <col min="6154" max="6400" width="11.42578125" style="2"/>
    <col min="6401" max="6401" width="3" style="2" customWidth="1"/>
    <col min="6402" max="6402" width="12.5703125" style="2" customWidth="1"/>
    <col min="6403" max="6403" width="11.42578125" style="2"/>
    <col min="6404" max="6404" width="4" style="2" customWidth="1"/>
    <col min="6405" max="6405" width="11.42578125" style="2"/>
    <col min="6406" max="6406" width="4" style="2" customWidth="1"/>
    <col min="6407" max="6408" width="11.42578125" style="2"/>
    <col min="6409" max="6409" width="4" style="2" customWidth="1"/>
    <col min="6410" max="6656" width="11.42578125" style="2"/>
    <col min="6657" max="6657" width="3" style="2" customWidth="1"/>
    <col min="6658" max="6658" width="12.5703125" style="2" customWidth="1"/>
    <col min="6659" max="6659" width="11.42578125" style="2"/>
    <col min="6660" max="6660" width="4" style="2" customWidth="1"/>
    <col min="6661" max="6661" width="11.42578125" style="2"/>
    <col min="6662" max="6662" width="4" style="2" customWidth="1"/>
    <col min="6663" max="6664" width="11.42578125" style="2"/>
    <col min="6665" max="6665" width="4" style="2" customWidth="1"/>
    <col min="6666" max="6912" width="11.42578125" style="2"/>
    <col min="6913" max="6913" width="3" style="2" customWidth="1"/>
    <col min="6914" max="6914" width="12.5703125" style="2" customWidth="1"/>
    <col min="6915" max="6915" width="11.42578125" style="2"/>
    <col min="6916" max="6916" width="4" style="2" customWidth="1"/>
    <col min="6917" max="6917" width="11.42578125" style="2"/>
    <col min="6918" max="6918" width="4" style="2" customWidth="1"/>
    <col min="6919" max="6920" width="11.42578125" style="2"/>
    <col min="6921" max="6921" width="4" style="2" customWidth="1"/>
    <col min="6922" max="7168" width="11.42578125" style="2"/>
    <col min="7169" max="7169" width="3" style="2" customWidth="1"/>
    <col min="7170" max="7170" width="12.5703125" style="2" customWidth="1"/>
    <col min="7171" max="7171" width="11.42578125" style="2"/>
    <col min="7172" max="7172" width="4" style="2" customWidth="1"/>
    <col min="7173" max="7173" width="11.42578125" style="2"/>
    <col min="7174" max="7174" width="4" style="2" customWidth="1"/>
    <col min="7175" max="7176" width="11.42578125" style="2"/>
    <col min="7177" max="7177" width="4" style="2" customWidth="1"/>
    <col min="7178" max="7424" width="11.42578125" style="2"/>
    <col min="7425" max="7425" width="3" style="2" customWidth="1"/>
    <col min="7426" max="7426" width="12.5703125" style="2" customWidth="1"/>
    <col min="7427" max="7427" width="11.42578125" style="2"/>
    <col min="7428" max="7428" width="4" style="2" customWidth="1"/>
    <col min="7429" max="7429" width="11.42578125" style="2"/>
    <col min="7430" max="7430" width="4" style="2" customWidth="1"/>
    <col min="7431" max="7432" width="11.42578125" style="2"/>
    <col min="7433" max="7433" width="4" style="2" customWidth="1"/>
    <col min="7434" max="7680" width="11.42578125" style="2"/>
    <col min="7681" max="7681" width="3" style="2" customWidth="1"/>
    <col min="7682" max="7682" width="12.5703125" style="2" customWidth="1"/>
    <col min="7683" max="7683" width="11.42578125" style="2"/>
    <col min="7684" max="7684" width="4" style="2" customWidth="1"/>
    <col min="7685" max="7685" width="11.42578125" style="2"/>
    <col min="7686" max="7686" width="4" style="2" customWidth="1"/>
    <col min="7687" max="7688" width="11.42578125" style="2"/>
    <col min="7689" max="7689" width="4" style="2" customWidth="1"/>
    <col min="7690" max="7936" width="11.42578125" style="2"/>
    <col min="7937" max="7937" width="3" style="2" customWidth="1"/>
    <col min="7938" max="7938" width="12.5703125" style="2" customWidth="1"/>
    <col min="7939" max="7939" width="11.42578125" style="2"/>
    <col min="7940" max="7940" width="4" style="2" customWidth="1"/>
    <col min="7941" max="7941" width="11.42578125" style="2"/>
    <col min="7942" max="7942" width="4" style="2" customWidth="1"/>
    <col min="7943" max="7944" width="11.42578125" style="2"/>
    <col min="7945" max="7945" width="4" style="2" customWidth="1"/>
    <col min="7946" max="8192" width="11.42578125" style="2"/>
    <col min="8193" max="8193" width="3" style="2" customWidth="1"/>
    <col min="8194" max="8194" width="12.5703125" style="2" customWidth="1"/>
    <col min="8195" max="8195" width="11.42578125" style="2"/>
    <col min="8196" max="8196" width="4" style="2" customWidth="1"/>
    <col min="8197" max="8197" width="11.42578125" style="2"/>
    <col min="8198" max="8198" width="4" style="2" customWidth="1"/>
    <col min="8199" max="8200" width="11.42578125" style="2"/>
    <col min="8201" max="8201" width="4" style="2" customWidth="1"/>
    <col min="8202" max="8448" width="11.42578125" style="2"/>
    <col min="8449" max="8449" width="3" style="2" customWidth="1"/>
    <col min="8450" max="8450" width="12.5703125" style="2" customWidth="1"/>
    <col min="8451" max="8451" width="11.42578125" style="2"/>
    <col min="8452" max="8452" width="4" style="2" customWidth="1"/>
    <col min="8453" max="8453" width="11.42578125" style="2"/>
    <col min="8454" max="8454" width="4" style="2" customWidth="1"/>
    <col min="8455" max="8456" width="11.42578125" style="2"/>
    <col min="8457" max="8457" width="4" style="2" customWidth="1"/>
    <col min="8458" max="8704" width="11.42578125" style="2"/>
    <col min="8705" max="8705" width="3" style="2" customWidth="1"/>
    <col min="8706" max="8706" width="12.5703125" style="2" customWidth="1"/>
    <col min="8707" max="8707" width="11.42578125" style="2"/>
    <col min="8708" max="8708" width="4" style="2" customWidth="1"/>
    <col min="8709" max="8709" width="11.42578125" style="2"/>
    <col min="8710" max="8710" width="4" style="2" customWidth="1"/>
    <col min="8711" max="8712" width="11.42578125" style="2"/>
    <col min="8713" max="8713" width="4" style="2" customWidth="1"/>
    <col min="8714" max="8960" width="11.42578125" style="2"/>
    <col min="8961" max="8961" width="3" style="2" customWidth="1"/>
    <col min="8962" max="8962" width="12.5703125" style="2" customWidth="1"/>
    <col min="8963" max="8963" width="11.42578125" style="2"/>
    <col min="8964" max="8964" width="4" style="2" customWidth="1"/>
    <col min="8965" max="8965" width="11.42578125" style="2"/>
    <col min="8966" max="8966" width="4" style="2" customWidth="1"/>
    <col min="8967" max="8968" width="11.42578125" style="2"/>
    <col min="8969" max="8969" width="4" style="2" customWidth="1"/>
    <col min="8970" max="9216" width="11.42578125" style="2"/>
    <col min="9217" max="9217" width="3" style="2" customWidth="1"/>
    <col min="9218" max="9218" width="12.5703125" style="2" customWidth="1"/>
    <col min="9219" max="9219" width="11.42578125" style="2"/>
    <col min="9220" max="9220" width="4" style="2" customWidth="1"/>
    <col min="9221" max="9221" width="11.42578125" style="2"/>
    <col min="9222" max="9222" width="4" style="2" customWidth="1"/>
    <col min="9223" max="9224" width="11.42578125" style="2"/>
    <col min="9225" max="9225" width="4" style="2" customWidth="1"/>
    <col min="9226" max="9472" width="11.42578125" style="2"/>
    <col min="9473" max="9473" width="3" style="2" customWidth="1"/>
    <col min="9474" max="9474" width="12.5703125" style="2" customWidth="1"/>
    <col min="9475" max="9475" width="11.42578125" style="2"/>
    <col min="9476" max="9476" width="4" style="2" customWidth="1"/>
    <col min="9477" max="9477" width="11.42578125" style="2"/>
    <col min="9478" max="9478" width="4" style="2" customWidth="1"/>
    <col min="9479" max="9480" width="11.42578125" style="2"/>
    <col min="9481" max="9481" width="4" style="2" customWidth="1"/>
    <col min="9482" max="9728" width="11.42578125" style="2"/>
    <col min="9729" max="9729" width="3" style="2" customWidth="1"/>
    <col min="9730" max="9730" width="12.5703125" style="2" customWidth="1"/>
    <col min="9731" max="9731" width="11.42578125" style="2"/>
    <col min="9732" max="9732" width="4" style="2" customWidth="1"/>
    <col min="9733" max="9733" width="11.42578125" style="2"/>
    <col min="9734" max="9734" width="4" style="2" customWidth="1"/>
    <col min="9735" max="9736" width="11.42578125" style="2"/>
    <col min="9737" max="9737" width="4" style="2" customWidth="1"/>
    <col min="9738" max="9984" width="11.42578125" style="2"/>
    <col min="9985" max="9985" width="3" style="2" customWidth="1"/>
    <col min="9986" max="9986" width="12.5703125" style="2" customWidth="1"/>
    <col min="9987" max="9987" width="11.42578125" style="2"/>
    <col min="9988" max="9988" width="4" style="2" customWidth="1"/>
    <col min="9989" max="9989" width="11.42578125" style="2"/>
    <col min="9990" max="9990" width="4" style="2" customWidth="1"/>
    <col min="9991" max="9992" width="11.42578125" style="2"/>
    <col min="9993" max="9993" width="4" style="2" customWidth="1"/>
    <col min="9994" max="10240" width="11.42578125" style="2"/>
    <col min="10241" max="10241" width="3" style="2" customWidth="1"/>
    <col min="10242" max="10242" width="12.5703125" style="2" customWidth="1"/>
    <col min="10243" max="10243" width="11.42578125" style="2"/>
    <col min="10244" max="10244" width="4" style="2" customWidth="1"/>
    <col min="10245" max="10245" width="11.42578125" style="2"/>
    <col min="10246" max="10246" width="4" style="2" customWidth="1"/>
    <col min="10247" max="10248" width="11.42578125" style="2"/>
    <col min="10249" max="10249" width="4" style="2" customWidth="1"/>
    <col min="10250" max="10496" width="11.42578125" style="2"/>
    <col min="10497" max="10497" width="3" style="2" customWidth="1"/>
    <col min="10498" max="10498" width="12.5703125" style="2" customWidth="1"/>
    <col min="10499" max="10499" width="11.42578125" style="2"/>
    <col min="10500" max="10500" width="4" style="2" customWidth="1"/>
    <col min="10501" max="10501" width="11.42578125" style="2"/>
    <col min="10502" max="10502" width="4" style="2" customWidth="1"/>
    <col min="10503" max="10504" width="11.42578125" style="2"/>
    <col min="10505" max="10505" width="4" style="2" customWidth="1"/>
    <col min="10506" max="10752" width="11.42578125" style="2"/>
    <col min="10753" max="10753" width="3" style="2" customWidth="1"/>
    <col min="10754" max="10754" width="12.5703125" style="2" customWidth="1"/>
    <col min="10755" max="10755" width="11.42578125" style="2"/>
    <col min="10756" max="10756" width="4" style="2" customWidth="1"/>
    <col min="10757" max="10757" width="11.42578125" style="2"/>
    <col min="10758" max="10758" width="4" style="2" customWidth="1"/>
    <col min="10759" max="10760" width="11.42578125" style="2"/>
    <col min="10761" max="10761" width="4" style="2" customWidth="1"/>
    <col min="10762" max="11008" width="11.42578125" style="2"/>
    <col min="11009" max="11009" width="3" style="2" customWidth="1"/>
    <col min="11010" max="11010" width="12.5703125" style="2" customWidth="1"/>
    <col min="11011" max="11011" width="11.42578125" style="2"/>
    <col min="11012" max="11012" width="4" style="2" customWidth="1"/>
    <col min="11013" max="11013" width="11.42578125" style="2"/>
    <col min="11014" max="11014" width="4" style="2" customWidth="1"/>
    <col min="11015" max="11016" width="11.42578125" style="2"/>
    <col min="11017" max="11017" width="4" style="2" customWidth="1"/>
    <col min="11018" max="11264" width="11.42578125" style="2"/>
    <col min="11265" max="11265" width="3" style="2" customWidth="1"/>
    <col min="11266" max="11266" width="12.5703125" style="2" customWidth="1"/>
    <col min="11267" max="11267" width="11.42578125" style="2"/>
    <col min="11268" max="11268" width="4" style="2" customWidth="1"/>
    <col min="11269" max="11269" width="11.42578125" style="2"/>
    <col min="11270" max="11270" width="4" style="2" customWidth="1"/>
    <col min="11271" max="11272" width="11.42578125" style="2"/>
    <col min="11273" max="11273" width="4" style="2" customWidth="1"/>
    <col min="11274" max="11520" width="11.42578125" style="2"/>
    <col min="11521" max="11521" width="3" style="2" customWidth="1"/>
    <col min="11522" max="11522" width="12.5703125" style="2" customWidth="1"/>
    <col min="11523" max="11523" width="11.42578125" style="2"/>
    <col min="11524" max="11524" width="4" style="2" customWidth="1"/>
    <col min="11525" max="11525" width="11.42578125" style="2"/>
    <col min="11526" max="11526" width="4" style="2" customWidth="1"/>
    <col min="11527" max="11528" width="11.42578125" style="2"/>
    <col min="11529" max="11529" width="4" style="2" customWidth="1"/>
    <col min="11530" max="11776" width="11.42578125" style="2"/>
    <col min="11777" max="11777" width="3" style="2" customWidth="1"/>
    <col min="11778" max="11778" width="12.5703125" style="2" customWidth="1"/>
    <col min="11779" max="11779" width="11.42578125" style="2"/>
    <col min="11780" max="11780" width="4" style="2" customWidth="1"/>
    <col min="11781" max="11781" width="11.42578125" style="2"/>
    <col min="11782" max="11782" width="4" style="2" customWidth="1"/>
    <col min="11783" max="11784" width="11.42578125" style="2"/>
    <col min="11785" max="11785" width="4" style="2" customWidth="1"/>
    <col min="11786" max="12032" width="11.42578125" style="2"/>
    <col min="12033" max="12033" width="3" style="2" customWidth="1"/>
    <col min="12034" max="12034" width="12.5703125" style="2" customWidth="1"/>
    <col min="12035" max="12035" width="11.42578125" style="2"/>
    <col min="12036" max="12036" width="4" style="2" customWidth="1"/>
    <col min="12037" max="12037" width="11.42578125" style="2"/>
    <col min="12038" max="12038" width="4" style="2" customWidth="1"/>
    <col min="12039" max="12040" width="11.42578125" style="2"/>
    <col min="12041" max="12041" width="4" style="2" customWidth="1"/>
    <col min="12042" max="12288" width="11.42578125" style="2"/>
    <col min="12289" max="12289" width="3" style="2" customWidth="1"/>
    <col min="12290" max="12290" width="12.5703125" style="2" customWidth="1"/>
    <col min="12291" max="12291" width="11.42578125" style="2"/>
    <col min="12292" max="12292" width="4" style="2" customWidth="1"/>
    <col min="12293" max="12293" width="11.42578125" style="2"/>
    <col min="12294" max="12294" width="4" style="2" customWidth="1"/>
    <col min="12295" max="12296" width="11.42578125" style="2"/>
    <col min="12297" max="12297" width="4" style="2" customWidth="1"/>
    <col min="12298" max="12544" width="11.42578125" style="2"/>
    <col min="12545" max="12545" width="3" style="2" customWidth="1"/>
    <col min="12546" max="12546" width="12.5703125" style="2" customWidth="1"/>
    <col min="12547" max="12547" width="11.42578125" style="2"/>
    <col min="12548" max="12548" width="4" style="2" customWidth="1"/>
    <col min="12549" max="12549" width="11.42578125" style="2"/>
    <col min="12550" max="12550" width="4" style="2" customWidth="1"/>
    <col min="12551" max="12552" width="11.42578125" style="2"/>
    <col min="12553" max="12553" width="4" style="2" customWidth="1"/>
    <col min="12554" max="12800" width="11.42578125" style="2"/>
    <col min="12801" max="12801" width="3" style="2" customWidth="1"/>
    <col min="12802" max="12802" width="12.5703125" style="2" customWidth="1"/>
    <col min="12803" max="12803" width="11.42578125" style="2"/>
    <col min="12804" max="12804" width="4" style="2" customWidth="1"/>
    <col min="12805" max="12805" width="11.42578125" style="2"/>
    <col min="12806" max="12806" width="4" style="2" customWidth="1"/>
    <col min="12807" max="12808" width="11.42578125" style="2"/>
    <col min="12809" max="12809" width="4" style="2" customWidth="1"/>
    <col min="12810" max="13056" width="11.42578125" style="2"/>
    <col min="13057" max="13057" width="3" style="2" customWidth="1"/>
    <col min="13058" max="13058" width="12.5703125" style="2" customWidth="1"/>
    <col min="13059" max="13059" width="11.42578125" style="2"/>
    <col min="13060" max="13060" width="4" style="2" customWidth="1"/>
    <col min="13061" max="13061" width="11.42578125" style="2"/>
    <col min="13062" max="13062" width="4" style="2" customWidth="1"/>
    <col min="13063" max="13064" width="11.42578125" style="2"/>
    <col min="13065" max="13065" width="4" style="2" customWidth="1"/>
    <col min="13066" max="13312" width="11.42578125" style="2"/>
    <col min="13313" max="13313" width="3" style="2" customWidth="1"/>
    <col min="13314" max="13314" width="12.5703125" style="2" customWidth="1"/>
    <col min="13315" max="13315" width="11.42578125" style="2"/>
    <col min="13316" max="13316" width="4" style="2" customWidth="1"/>
    <col min="13317" max="13317" width="11.42578125" style="2"/>
    <col min="13318" max="13318" width="4" style="2" customWidth="1"/>
    <col min="13319" max="13320" width="11.42578125" style="2"/>
    <col min="13321" max="13321" width="4" style="2" customWidth="1"/>
    <col min="13322" max="13568" width="11.42578125" style="2"/>
    <col min="13569" max="13569" width="3" style="2" customWidth="1"/>
    <col min="13570" max="13570" width="12.5703125" style="2" customWidth="1"/>
    <col min="13571" max="13571" width="11.42578125" style="2"/>
    <col min="13572" max="13572" width="4" style="2" customWidth="1"/>
    <col min="13573" max="13573" width="11.42578125" style="2"/>
    <col min="13574" max="13574" width="4" style="2" customWidth="1"/>
    <col min="13575" max="13576" width="11.42578125" style="2"/>
    <col min="13577" max="13577" width="4" style="2" customWidth="1"/>
    <col min="13578" max="13824" width="11.42578125" style="2"/>
    <col min="13825" max="13825" width="3" style="2" customWidth="1"/>
    <col min="13826" max="13826" width="12.5703125" style="2" customWidth="1"/>
    <col min="13827" max="13827" width="11.42578125" style="2"/>
    <col min="13828" max="13828" width="4" style="2" customWidth="1"/>
    <col min="13829" max="13829" width="11.42578125" style="2"/>
    <col min="13830" max="13830" width="4" style="2" customWidth="1"/>
    <col min="13831" max="13832" width="11.42578125" style="2"/>
    <col min="13833" max="13833" width="4" style="2" customWidth="1"/>
    <col min="13834" max="14080" width="11.42578125" style="2"/>
    <col min="14081" max="14081" width="3" style="2" customWidth="1"/>
    <col min="14082" max="14082" width="12.5703125" style="2" customWidth="1"/>
    <col min="14083" max="14083" width="11.42578125" style="2"/>
    <col min="14084" max="14084" width="4" style="2" customWidth="1"/>
    <col min="14085" max="14085" width="11.42578125" style="2"/>
    <col min="14086" max="14086" width="4" style="2" customWidth="1"/>
    <col min="14087" max="14088" width="11.42578125" style="2"/>
    <col min="14089" max="14089" width="4" style="2" customWidth="1"/>
    <col min="14090" max="14336" width="11.42578125" style="2"/>
    <col min="14337" max="14337" width="3" style="2" customWidth="1"/>
    <col min="14338" max="14338" width="12.5703125" style="2" customWidth="1"/>
    <col min="14339" max="14339" width="11.42578125" style="2"/>
    <col min="14340" max="14340" width="4" style="2" customWidth="1"/>
    <col min="14341" max="14341" width="11.42578125" style="2"/>
    <col min="14342" max="14342" width="4" style="2" customWidth="1"/>
    <col min="14343" max="14344" width="11.42578125" style="2"/>
    <col min="14345" max="14345" width="4" style="2" customWidth="1"/>
    <col min="14346" max="14592" width="11.42578125" style="2"/>
    <col min="14593" max="14593" width="3" style="2" customWidth="1"/>
    <col min="14594" max="14594" width="12.5703125" style="2" customWidth="1"/>
    <col min="14595" max="14595" width="11.42578125" style="2"/>
    <col min="14596" max="14596" width="4" style="2" customWidth="1"/>
    <col min="14597" max="14597" width="11.42578125" style="2"/>
    <col min="14598" max="14598" width="4" style="2" customWidth="1"/>
    <col min="14599" max="14600" width="11.42578125" style="2"/>
    <col min="14601" max="14601" width="4" style="2" customWidth="1"/>
    <col min="14602" max="14848" width="11.42578125" style="2"/>
    <col min="14849" max="14849" width="3" style="2" customWidth="1"/>
    <col min="14850" max="14850" width="12.5703125" style="2" customWidth="1"/>
    <col min="14851" max="14851" width="11.42578125" style="2"/>
    <col min="14852" max="14852" width="4" style="2" customWidth="1"/>
    <col min="14853" max="14853" width="11.42578125" style="2"/>
    <col min="14854" max="14854" width="4" style="2" customWidth="1"/>
    <col min="14855" max="14856" width="11.42578125" style="2"/>
    <col min="14857" max="14857" width="4" style="2" customWidth="1"/>
    <col min="14858" max="15104" width="11.42578125" style="2"/>
    <col min="15105" max="15105" width="3" style="2" customWidth="1"/>
    <col min="15106" max="15106" width="12.5703125" style="2" customWidth="1"/>
    <col min="15107" max="15107" width="11.42578125" style="2"/>
    <col min="15108" max="15108" width="4" style="2" customWidth="1"/>
    <col min="15109" max="15109" width="11.42578125" style="2"/>
    <col min="15110" max="15110" width="4" style="2" customWidth="1"/>
    <col min="15111" max="15112" width="11.42578125" style="2"/>
    <col min="15113" max="15113" width="4" style="2" customWidth="1"/>
    <col min="15114" max="15360" width="11.42578125" style="2"/>
    <col min="15361" max="15361" width="3" style="2" customWidth="1"/>
    <col min="15362" max="15362" width="12.5703125" style="2" customWidth="1"/>
    <col min="15363" max="15363" width="11.42578125" style="2"/>
    <col min="15364" max="15364" width="4" style="2" customWidth="1"/>
    <col min="15365" max="15365" width="11.42578125" style="2"/>
    <col min="15366" max="15366" width="4" style="2" customWidth="1"/>
    <col min="15367" max="15368" width="11.42578125" style="2"/>
    <col min="15369" max="15369" width="4" style="2" customWidth="1"/>
    <col min="15370" max="15616" width="11.42578125" style="2"/>
    <col min="15617" max="15617" width="3" style="2" customWidth="1"/>
    <col min="15618" max="15618" width="12.5703125" style="2" customWidth="1"/>
    <col min="15619" max="15619" width="11.42578125" style="2"/>
    <col min="15620" max="15620" width="4" style="2" customWidth="1"/>
    <col min="15621" max="15621" width="11.42578125" style="2"/>
    <col min="15622" max="15622" width="4" style="2" customWidth="1"/>
    <col min="15623" max="15624" width="11.42578125" style="2"/>
    <col min="15625" max="15625" width="4" style="2" customWidth="1"/>
    <col min="15626" max="15872" width="11.42578125" style="2"/>
    <col min="15873" max="15873" width="3" style="2" customWidth="1"/>
    <col min="15874" max="15874" width="12.5703125" style="2" customWidth="1"/>
    <col min="15875" max="15875" width="11.42578125" style="2"/>
    <col min="15876" max="15876" width="4" style="2" customWidth="1"/>
    <col min="15877" max="15877" width="11.42578125" style="2"/>
    <col min="15878" max="15878" width="4" style="2" customWidth="1"/>
    <col min="15879" max="15880" width="11.42578125" style="2"/>
    <col min="15881" max="15881" width="4" style="2" customWidth="1"/>
    <col min="15882" max="16128" width="11.42578125" style="2"/>
    <col min="16129" max="16129" width="3" style="2" customWidth="1"/>
    <col min="16130" max="16130" width="12.5703125" style="2" customWidth="1"/>
    <col min="16131" max="16131" width="11.42578125" style="2"/>
    <col min="16132" max="16132" width="4" style="2" customWidth="1"/>
    <col min="16133" max="16133" width="11.42578125" style="2"/>
    <col min="16134" max="16134" width="4" style="2" customWidth="1"/>
    <col min="16135" max="16136" width="11.42578125" style="2"/>
    <col min="16137" max="16137" width="4" style="2" customWidth="1"/>
    <col min="16138" max="16384" width="11.42578125" style="2"/>
  </cols>
  <sheetData>
    <row r="1" spans="1:10">
      <c r="A1" s="1" t="s">
        <v>0</v>
      </c>
      <c r="I1" s="20" t="s">
        <v>99</v>
      </c>
      <c r="J1" s="3"/>
    </row>
    <row r="2" spans="1:10" ht="7.5" customHeight="1">
      <c r="E2" s="4"/>
    </row>
    <row r="3" spans="1:10" ht="15">
      <c r="A3" s="312" t="s">
        <v>84</v>
      </c>
      <c r="B3" s="312"/>
      <c r="C3" s="312"/>
      <c r="D3" s="312"/>
      <c r="E3" s="312"/>
      <c r="F3" s="312"/>
      <c r="G3" s="312"/>
      <c r="H3" s="312"/>
      <c r="I3" s="312"/>
      <c r="J3" s="312"/>
    </row>
    <row r="4" spans="1:10" ht="7.5" customHeight="1"/>
    <row r="5" spans="1:10" ht="15">
      <c r="A5" s="1" t="s">
        <v>85</v>
      </c>
      <c r="B5" s="1"/>
      <c r="C5" s="313" t="e">
        <f>IF(Kalkulationsblatt!#REF!&lt;&gt;"",Kalkulationsblatt!#REF!,"")</f>
        <v>#REF!</v>
      </c>
      <c r="D5" s="313"/>
      <c r="E5" s="29"/>
      <c r="F5" s="24"/>
      <c r="G5" s="25"/>
      <c r="H5" s="314"/>
      <c r="I5" s="314"/>
      <c r="J5" s="314"/>
    </row>
    <row r="6" spans="1:10">
      <c r="A6" s="1"/>
      <c r="B6" s="1"/>
      <c r="C6" s="23"/>
      <c r="D6" s="23"/>
      <c r="E6" s="24"/>
      <c r="F6" s="24"/>
      <c r="G6" s="25"/>
      <c r="H6" s="26"/>
      <c r="I6" s="26"/>
      <c r="J6" s="26"/>
    </row>
    <row r="7" spans="1:10" ht="15">
      <c r="A7" s="1" t="s">
        <v>91</v>
      </c>
      <c r="B7" s="1"/>
      <c r="C7" s="28" t="s">
        <v>97</v>
      </c>
      <c r="D7" s="29"/>
      <c r="E7" s="29"/>
      <c r="F7" s="30"/>
      <c r="G7" s="27" t="s">
        <v>98</v>
      </c>
      <c r="H7" s="22"/>
      <c r="I7" s="22"/>
      <c r="J7" s="22"/>
    </row>
    <row r="8" spans="1:10">
      <c r="A8" s="1"/>
      <c r="B8" s="1"/>
      <c r="F8" s="5"/>
      <c r="G8" s="3"/>
      <c r="H8" s="5"/>
      <c r="I8" s="5"/>
    </row>
    <row r="9" spans="1:10">
      <c r="A9" s="1" t="s">
        <v>81</v>
      </c>
      <c r="C9" s="313" t="str">
        <f>IF(Kalkulationsblatt!E6&lt;&gt;"",Kalkulationsblatt!E6,"")</f>
        <v/>
      </c>
      <c r="D9" s="313"/>
      <c r="E9" s="313"/>
      <c r="F9" s="313"/>
      <c r="G9" s="313"/>
      <c r="H9" s="313"/>
      <c r="I9" s="313"/>
      <c r="J9" s="313"/>
    </row>
    <row r="10" spans="1:10" ht="7.5" customHeight="1"/>
    <row r="11" spans="1:10" s="6" customFormat="1" ht="4.5" customHeight="1"/>
    <row r="12" spans="1:10" s="6" customFormat="1" ht="12.75" customHeight="1">
      <c r="A12" s="1" t="s">
        <v>35</v>
      </c>
      <c r="B12" s="1" t="s">
        <v>86</v>
      </c>
    </row>
    <row r="13" spans="1:10" s="6" customFormat="1" ht="4.5" customHeight="1"/>
    <row r="14" spans="1:10">
      <c r="A14" s="7" t="s">
        <v>8</v>
      </c>
      <c r="B14" s="7" t="s">
        <v>9</v>
      </c>
      <c r="C14" s="6"/>
    </row>
    <row r="15" spans="1:10" ht="4.5" customHeight="1"/>
    <row r="16" spans="1:10" ht="26.25" customHeight="1">
      <c r="B16" s="8" t="s">
        <v>13</v>
      </c>
      <c r="H16" s="9" t="s">
        <v>92</v>
      </c>
      <c r="J16" s="9" t="s">
        <v>93</v>
      </c>
    </row>
    <row r="17" spans="1:10" ht="4.5" customHeight="1"/>
    <row r="18" spans="1:10" ht="12.75" customHeight="1">
      <c r="B18" s="311" t="str">
        <f>IF(Kalkulationsblatt!C31&lt;&gt;"",Kalkulationsblatt!C31,"")</f>
        <v/>
      </c>
      <c r="C18" s="311"/>
      <c r="D18" s="311"/>
      <c r="E18" s="311"/>
      <c r="H18" s="10" t="str">
        <f>IF(AND(Kalkulationsblatt!O31&lt;&gt;"",Kalkulationsblatt!Q31&lt;&gt;""),Kalkulationsblatt!Q31*Kalkulationsblatt!R31,"")</f>
        <v/>
      </c>
      <c r="J18" s="11"/>
    </row>
    <row r="19" spans="1:10" ht="12.75" customHeight="1">
      <c r="B19" s="311" t="str">
        <f>IF(Kalkulationsblatt!C32&lt;&gt;"",Kalkulationsblatt!C32,"")</f>
        <v/>
      </c>
      <c r="C19" s="311"/>
      <c r="D19" s="311"/>
      <c r="E19" s="311"/>
      <c r="H19" s="10" t="str">
        <f>IF(AND(Kalkulationsblatt!O32&lt;&gt;"",Kalkulationsblatt!Q32&lt;&gt;""),Kalkulationsblatt!Q32*Kalkulationsblatt!R32,"")</f>
        <v/>
      </c>
      <c r="J19" s="11"/>
    </row>
    <row r="20" spans="1:10" ht="12.75" customHeight="1">
      <c r="B20" s="311" t="str">
        <f>IF(Kalkulationsblatt!C33&lt;&gt;"",Kalkulationsblatt!C33,"")</f>
        <v/>
      </c>
      <c r="C20" s="311"/>
      <c r="D20" s="311"/>
      <c r="E20" s="311"/>
      <c r="H20" s="10" t="str">
        <f>IF(AND(Kalkulationsblatt!O33&lt;&gt;"",Kalkulationsblatt!Q33&lt;&gt;""),Kalkulationsblatt!Q33*Kalkulationsblatt!R33,"")</f>
        <v/>
      </c>
      <c r="J20" s="11"/>
    </row>
    <row r="21" spans="1:10" ht="12.75" customHeight="1">
      <c r="B21" s="311" t="str">
        <f>IF(Kalkulationsblatt!C34&lt;&gt;"",Kalkulationsblatt!C34,"")</f>
        <v/>
      </c>
      <c r="C21" s="311"/>
      <c r="D21" s="311"/>
      <c r="E21" s="311"/>
      <c r="H21" s="10" t="str">
        <f>IF(AND(Kalkulationsblatt!O34&lt;&gt;"",Kalkulationsblatt!Q34&lt;&gt;""),Kalkulationsblatt!Q34*Kalkulationsblatt!R34,"")</f>
        <v/>
      </c>
      <c r="J21" s="11"/>
    </row>
    <row r="22" spans="1:10" ht="12.75" customHeight="1">
      <c r="B22" s="311" t="str">
        <f>IF(Kalkulationsblatt!C35&lt;&gt;"",Kalkulationsblatt!C35,"")</f>
        <v/>
      </c>
      <c r="C22" s="311"/>
      <c r="D22" s="311"/>
      <c r="E22" s="311"/>
      <c r="H22" s="10" t="str">
        <f>IF(AND(Kalkulationsblatt!O35&lt;&gt;"",Kalkulationsblatt!Q35&lt;&gt;""),Kalkulationsblatt!Q35*Kalkulationsblatt!R35,"")</f>
        <v/>
      </c>
      <c r="J22" s="11"/>
    </row>
    <row r="23" spans="1:10" ht="12.75" customHeight="1">
      <c r="B23" s="311" t="str">
        <f>IF(Kalkulationsblatt!C36&lt;&gt;"",Kalkulationsblatt!C36,"")</f>
        <v/>
      </c>
      <c r="C23" s="311"/>
      <c r="D23" s="311"/>
      <c r="E23" s="311"/>
      <c r="H23" s="10" t="str">
        <f>IF(AND(Kalkulationsblatt!O36&lt;&gt;"",Kalkulationsblatt!Q36&lt;&gt;""),Kalkulationsblatt!Q36*Kalkulationsblatt!R36,"")</f>
        <v/>
      </c>
      <c r="J23" s="11"/>
    </row>
    <row r="24" spans="1:10" ht="12.75" customHeight="1">
      <c r="B24" s="311" t="str">
        <f>IF(Kalkulationsblatt!C37&lt;&gt;"",Kalkulationsblatt!C37,"")</f>
        <v/>
      </c>
      <c r="C24" s="311"/>
      <c r="D24" s="311"/>
      <c r="E24" s="311"/>
      <c r="H24" s="10" t="str">
        <f>IF(AND(Kalkulationsblatt!O37&lt;&gt;"",Kalkulationsblatt!Q37&lt;&gt;""),Kalkulationsblatt!Q37*Kalkulationsblatt!R37,"")</f>
        <v/>
      </c>
      <c r="J24" s="11"/>
    </row>
    <row r="25" spans="1:10" ht="12.75" customHeight="1">
      <c r="B25" s="311" t="str">
        <f>IF(Kalkulationsblatt!C38&lt;&gt;"",Kalkulationsblatt!C38,"")</f>
        <v/>
      </c>
      <c r="C25" s="311"/>
      <c r="D25" s="311"/>
      <c r="E25" s="311"/>
      <c r="H25" s="10" t="str">
        <f>IF(AND(Kalkulationsblatt!O38&lt;&gt;"",Kalkulationsblatt!Q38&lt;&gt;""),Kalkulationsblatt!Q38*Kalkulationsblatt!R38,"")</f>
        <v/>
      </c>
      <c r="J25" s="11"/>
    </row>
    <row r="26" spans="1:10" ht="12.75" customHeight="1">
      <c r="B26" s="311" t="str">
        <f>IF(Kalkulationsblatt!C39&lt;&gt;"",Kalkulationsblatt!C39,"")</f>
        <v/>
      </c>
      <c r="C26" s="311"/>
      <c r="D26" s="311"/>
      <c r="E26" s="311"/>
      <c r="H26" s="10" t="str">
        <f>IF(AND(Kalkulationsblatt!O39&lt;&gt;"",Kalkulationsblatt!Q39&lt;&gt;""),Kalkulationsblatt!Q39*Kalkulationsblatt!R39,"")</f>
        <v/>
      </c>
      <c r="J26" s="11"/>
    </row>
    <row r="27" spans="1:10" ht="12.75" customHeight="1">
      <c r="B27" s="311" t="str">
        <f>IF(Kalkulationsblatt!C40&lt;&gt;"",Kalkulationsblatt!C40,"")</f>
        <v/>
      </c>
      <c r="C27" s="311"/>
      <c r="D27" s="311"/>
      <c r="E27" s="311"/>
      <c r="H27" s="10" t="str">
        <f>IF(AND(Kalkulationsblatt!O40&lt;&gt;"",Kalkulationsblatt!Q40&lt;&gt;""),Kalkulationsblatt!Q40*Kalkulationsblatt!R40,"")</f>
        <v/>
      </c>
      <c r="J27" s="11"/>
    </row>
    <row r="28" spans="1:10" ht="7.5" customHeight="1"/>
    <row r="29" spans="1:10" s="6" customFormat="1" ht="4.5" customHeight="1"/>
    <row r="30" spans="1:10">
      <c r="A30" s="7" t="s">
        <v>20</v>
      </c>
      <c r="B30" s="7" t="s">
        <v>37</v>
      </c>
      <c r="C30" s="6"/>
    </row>
    <row r="31" spans="1:10" ht="4.5" customHeight="1"/>
    <row r="32" spans="1:10" ht="25.5">
      <c r="B32" s="8" t="s">
        <v>13</v>
      </c>
      <c r="H32" s="9" t="s">
        <v>92</v>
      </c>
      <c r="J32" s="9" t="s">
        <v>93</v>
      </c>
    </row>
    <row r="33" spans="1:10" ht="4.5" customHeight="1"/>
    <row r="34" spans="1:10" ht="12.75" customHeight="1">
      <c r="B34" s="311" t="str">
        <f>IF(Kalkulationsblatt!C48&lt;&gt;"",Kalkulationsblatt!C48,"")</f>
        <v/>
      </c>
      <c r="C34" s="311"/>
      <c r="D34" s="311"/>
      <c r="E34" s="311"/>
      <c r="H34" s="10" t="str">
        <f>IF(AND(Kalkulationsblatt!O48&lt;&gt;"",Kalkulationsblatt!Q48&lt;&gt;""),Kalkulationsblatt!Q48*Kalkulationsblatt!R48,"")</f>
        <v/>
      </c>
      <c r="J34" s="11"/>
    </row>
    <row r="35" spans="1:10" ht="12.75" customHeight="1">
      <c r="B35" s="311" t="str">
        <f>IF(Kalkulationsblatt!C49&lt;&gt;"",Kalkulationsblatt!C49,"")</f>
        <v/>
      </c>
      <c r="C35" s="311"/>
      <c r="D35" s="311"/>
      <c r="E35" s="311"/>
      <c r="H35" s="10" t="str">
        <f>IF(AND(Kalkulationsblatt!O49&lt;&gt;"",Kalkulationsblatt!Q49&lt;&gt;""),Kalkulationsblatt!Q49*Kalkulationsblatt!R49,"")</f>
        <v/>
      </c>
      <c r="J35" s="11"/>
    </row>
    <row r="36" spans="1:10" ht="12.75" customHeight="1">
      <c r="B36" s="311" t="str">
        <f>IF(Kalkulationsblatt!C50&lt;&gt;"",Kalkulationsblatt!C50,"")</f>
        <v/>
      </c>
      <c r="C36" s="311"/>
      <c r="D36" s="311"/>
      <c r="E36" s="311"/>
      <c r="H36" s="10" t="str">
        <f>IF(AND(Kalkulationsblatt!O50&lt;&gt;"",Kalkulationsblatt!Q50&lt;&gt;""),Kalkulationsblatt!Q50*Kalkulationsblatt!R50,"")</f>
        <v/>
      </c>
      <c r="J36" s="11"/>
    </row>
    <row r="37" spans="1:10" ht="12.75" customHeight="1">
      <c r="B37" s="311" t="str">
        <f>IF(Kalkulationsblatt!C51&lt;&gt;"",Kalkulationsblatt!C51,"")</f>
        <v/>
      </c>
      <c r="C37" s="311"/>
      <c r="D37" s="311"/>
      <c r="E37" s="311"/>
      <c r="H37" s="10" t="str">
        <f>IF(AND(Kalkulationsblatt!O51&lt;&gt;"",Kalkulationsblatt!Q51&lt;&gt;""),Kalkulationsblatt!Q51*Kalkulationsblatt!R51,"")</f>
        <v/>
      </c>
      <c r="J37" s="11"/>
    </row>
    <row r="38" spans="1:10" ht="12.75" customHeight="1">
      <c r="B38" s="311" t="str">
        <f>IF(Kalkulationsblatt!C52&lt;&gt;"",Kalkulationsblatt!C52,"")</f>
        <v/>
      </c>
      <c r="C38" s="311"/>
      <c r="D38" s="311"/>
      <c r="E38" s="311"/>
      <c r="H38" s="10" t="str">
        <f>IF(AND(Kalkulationsblatt!O52&lt;&gt;"",Kalkulationsblatt!Q52&lt;&gt;""),Kalkulationsblatt!Q52*Kalkulationsblatt!R52,"")</f>
        <v/>
      </c>
      <c r="J38" s="11"/>
    </row>
    <row r="39" spans="1:10" ht="12.75" customHeight="1">
      <c r="B39" s="311" t="str">
        <f>IF(Kalkulationsblatt!C53&lt;&gt;"",Kalkulationsblatt!C53,"")</f>
        <v/>
      </c>
      <c r="C39" s="311"/>
      <c r="D39" s="311"/>
      <c r="E39" s="311"/>
      <c r="H39" s="10" t="str">
        <f>IF(AND(Kalkulationsblatt!O53&lt;&gt;"",Kalkulationsblatt!Q53&lt;&gt;""),Kalkulationsblatt!Q53*Kalkulationsblatt!R53,"")</f>
        <v/>
      </c>
      <c r="J39" s="11"/>
    </row>
    <row r="40" spans="1:10" ht="12.75" customHeight="1">
      <c r="B40" s="311" t="str">
        <f>IF(Kalkulationsblatt!C54&lt;&gt;"",Kalkulationsblatt!C54,"")</f>
        <v/>
      </c>
      <c r="C40" s="311"/>
      <c r="D40" s="311"/>
      <c r="E40" s="311"/>
      <c r="H40" s="10" t="str">
        <f>IF(AND(Kalkulationsblatt!O54&lt;&gt;"",Kalkulationsblatt!Q54&lt;&gt;""),Kalkulationsblatt!Q54*Kalkulationsblatt!R54,"")</f>
        <v/>
      </c>
      <c r="J40" s="11"/>
    </row>
    <row r="41" spans="1:10" ht="12.75" customHeight="1">
      <c r="B41" s="311" t="str">
        <f>IF(Kalkulationsblatt!C55&lt;&gt;"",Kalkulationsblatt!C55,"")</f>
        <v/>
      </c>
      <c r="C41" s="311"/>
      <c r="D41" s="311"/>
      <c r="E41" s="311"/>
      <c r="H41" s="10" t="str">
        <f>IF(AND(Kalkulationsblatt!O55&lt;&gt;"",Kalkulationsblatt!Q55&lt;&gt;""),Kalkulationsblatt!Q55*Kalkulationsblatt!R55,"")</f>
        <v/>
      </c>
      <c r="J41" s="11"/>
    </row>
    <row r="42" spans="1:10" ht="12.75" customHeight="1">
      <c r="B42" s="311" t="str">
        <f>IF(Kalkulationsblatt!C56&lt;&gt;"",Kalkulationsblatt!C56,"")</f>
        <v/>
      </c>
      <c r="C42" s="311"/>
      <c r="D42" s="311"/>
      <c r="E42" s="311"/>
      <c r="H42" s="10" t="str">
        <f>IF(AND(Kalkulationsblatt!O56&lt;&gt;"",Kalkulationsblatt!Q56&lt;&gt;""),Kalkulationsblatt!Q56*Kalkulationsblatt!R56,"")</f>
        <v/>
      </c>
      <c r="J42" s="11"/>
    </row>
    <row r="43" spans="1:10" ht="12.75" customHeight="1">
      <c r="B43" s="311" t="str">
        <f>IF(Kalkulationsblatt!C57&lt;&gt;"",Kalkulationsblatt!C57,"")</f>
        <v/>
      </c>
      <c r="C43" s="311"/>
      <c r="D43" s="311"/>
      <c r="E43" s="311"/>
      <c r="H43" s="10" t="str">
        <f>IF(AND(Kalkulationsblatt!O57&lt;&gt;"",Kalkulationsblatt!Q57&lt;&gt;""),Kalkulationsblatt!Q57*Kalkulationsblatt!R57,"")</f>
        <v/>
      </c>
      <c r="J43" s="11"/>
    </row>
    <row r="44" spans="1:10" ht="7.5" customHeight="1"/>
    <row r="45" spans="1:10">
      <c r="A45" s="1" t="s">
        <v>10</v>
      </c>
      <c r="B45" s="1" t="s">
        <v>87</v>
      </c>
    </row>
    <row r="46" spans="1:10" ht="4.5" customHeight="1"/>
    <row r="47" spans="1:10" ht="25.5">
      <c r="B47" s="8" t="s">
        <v>66</v>
      </c>
      <c r="H47" s="9" t="s">
        <v>92</v>
      </c>
      <c r="J47" s="9" t="s">
        <v>93</v>
      </c>
    </row>
    <row r="48" spans="1:10" ht="4.5" customHeight="1"/>
    <row r="49" spans="1:10" ht="12.75" customHeight="1">
      <c r="B49" s="311" t="str">
        <f>IF(Kalkulationsblatt!C100&lt;&gt;"",Kalkulationsblatt!C100,"")</f>
        <v/>
      </c>
      <c r="C49" s="311"/>
      <c r="D49" s="311"/>
      <c r="E49" s="311"/>
      <c r="H49" s="10" t="str">
        <f>IF(Kalkulationsblatt!I100&lt;&gt;"",Kalkulationsblatt!I100,"")</f>
        <v/>
      </c>
      <c r="I49" s="12"/>
      <c r="J49" s="11"/>
    </row>
    <row r="50" spans="1:10" ht="12.75" customHeight="1">
      <c r="B50" s="311" t="str">
        <f>IF(Kalkulationsblatt!C101&lt;&gt;"",Kalkulationsblatt!C101,"")</f>
        <v/>
      </c>
      <c r="C50" s="311"/>
      <c r="D50" s="311"/>
      <c r="E50" s="311"/>
      <c r="H50" s="10" t="str">
        <f>IF(Kalkulationsblatt!I101&lt;&gt;"",Kalkulationsblatt!I101,"")</f>
        <v/>
      </c>
      <c r="I50" s="12"/>
      <c r="J50" s="11"/>
    </row>
    <row r="51" spans="1:10" ht="12.75" customHeight="1">
      <c r="B51" s="311" t="str">
        <f>IF(Kalkulationsblatt!C102&lt;&gt;"",Kalkulationsblatt!C102,"")</f>
        <v/>
      </c>
      <c r="C51" s="311"/>
      <c r="D51" s="311"/>
      <c r="E51" s="311"/>
      <c r="H51" s="10" t="str">
        <f>IF(Kalkulationsblatt!I102&lt;&gt;"",Kalkulationsblatt!I102,"")</f>
        <v/>
      </c>
      <c r="I51" s="12"/>
      <c r="J51" s="11"/>
    </row>
    <row r="52" spans="1:10" ht="12.75" customHeight="1">
      <c r="B52" s="311" t="str">
        <f>IF(Kalkulationsblatt!C103&lt;&gt;"",Kalkulationsblatt!C103,"")</f>
        <v/>
      </c>
      <c r="C52" s="311"/>
      <c r="D52" s="311"/>
      <c r="E52" s="311"/>
      <c r="H52" s="10" t="str">
        <f>IF(Kalkulationsblatt!I103&lt;&gt;"",Kalkulationsblatt!I103,"")</f>
        <v/>
      </c>
      <c r="I52" s="12"/>
      <c r="J52" s="11"/>
    </row>
    <row r="53" spans="1:10" ht="12.75" customHeight="1">
      <c r="B53" s="311" t="str">
        <f>IF(Kalkulationsblatt!C104&lt;&gt;"",Kalkulationsblatt!C104,"")</f>
        <v/>
      </c>
      <c r="C53" s="311"/>
      <c r="D53" s="311"/>
      <c r="E53" s="311"/>
      <c r="H53" s="10" t="str">
        <f>IF(Kalkulationsblatt!I104&lt;&gt;"",Kalkulationsblatt!I104,"")</f>
        <v/>
      </c>
      <c r="I53" s="12"/>
      <c r="J53" s="11"/>
    </row>
    <row r="55" spans="1:10">
      <c r="A55" s="1" t="s">
        <v>47</v>
      </c>
      <c r="B55" s="1" t="s">
        <v>88</v>
      </c>
    </row>
    <row r="56" spans="1:10">
      <c r="A56" s="1"/>
      <c r="B56" s="1"/>
    </row>
    <row r="57" spans="1:10" ht="12.75" customHeight="1">
      <c r="A57" s="1"/>
      <c r="B57" s="315"/>
      <c r="C57" s="315"/>
      <c r="D57" s="315"/>
      <c r="E57" s="315"/>
      <c r="F57" s="315"/>
      <c r="G57" s="315"/>
      <c r="H57" s="315"/>
      <c r="I57" s="315"/>
      <c r="J57" s="315"/>
    </row>
    <row r="58" spans="1:10" ht="12.75" customHeight="1">
      <c r="A58" s="1"/>
      <c r="B58" s="315"/>
      <c r="C58" s="315"/>
      <c r="D58" s="315"/>
      <c r="E58" s="315"/>
      <c r="F58" s="315"/>
      <c r="G58" s="315"/>
      <c r="H58" s="315"/>
      <c r="I58" s="315"/>
      <c r="J58" s="315"/>
    </row>
    <row r="59" spans="1:10" ht="12.75" customHeight="1">
      <c r="A59" s="1"/>
      <c r="B59" s="315"/>
      <c r="C59" s="315"/>
      <c r="D59" s="315"/>
      <c r="E59" s="315"/>
      <c r="F59" s="315"/>
      <c r="G59" s="315"/>
      <c r="H59" s="315"/>
      <c r="I59" s="315"/>
      <c r="J59" s="315"/>
    </row>
    <row r="60" spans="1:10" ht="12.75" customHeight="1">
      <c r="A60" s="1"/>
      <c r="B60" s="315"/>
      <c r="C60" s="315"/>
      <c r="D60" s="315"/>
      <c r="E60" s="315"/>
      <c r="F60" s="315"/>
      <c r="G60" s="315"/>
      <c r="H60" s="315"/>
      <c r="I60" s="315"/>
      <c r="J60" s="315"/>
    </row>
    <row r="62" spans="1:10" ht="9.75" customHeight="1">
      <c r="A62" s="21" t="s">
        <v>96</v>
      </c>
    </row>
    <row r="63" spans="1:10" ht="9.9499999999999993" customHeight="1">
      <c r="A63" s="13" t="s">
        <v>95</v>
      </c>
    </row>
    <row r="64" spans="1:10" ht="9.9499999999999993" customHeight="1">
      <c r="A64" s="13" t="s">
        <v>94</v>
      </c>
    </row>
    <row r="67" spans="1:10">
      <c r="A67" s="14"/>
      <c r="B67" s="14"/>
      <c r="C67" s="14"/>
      <c r="H67" s="14"/>
      <c r="I67" s="14"/>
      <c r="J67" s="14"/>
    </row>
    <row r="68" spans="1:10">
      <c r="A68" s="316" t="s">
        <v>89</v>
      </c>
      <c r="B68" s="316"/>
      <c r="C68" s="316"/>
      <c r="H68" s="316" t="s">
        <v>90</v>
      </c>
      <c r="I68" s="316"/>
      <c r="J68" s="316"/>
    </row>
  </sheetData>
  <sheetProtection password="DD34" sheet="1" objects="1" scenarios="1"/>
  <customSheetViews>
    <customSheetView guid="{7D0BE349-9A86-4AC3-ABA9-D3B7B6409AA0}" showPageBreaks="1" fitToPage="1" state="hidden" view="pageLayout">
      <selection activeCell="I93" sqref="I93"/>
      <pageMargins left="0.7" right="0.7" top="0.78740157499999996" bottom="0.78740157499999996" header="0.3" footer="0.3"/>
      <pageSetup paperSize="9" scale="88" orientation="portrait" r:id="rId1"/>
    </customSheetView>
  </customSheetViews>
  <mergeCells count="35">
    <mergeCell ref="B59:J59"/>
    <mergeCell ref="B60:J60"/>
    <mergeCell ref="A68:C68"/>
    <mergeCell ref="H68:J68"/>
    <mergeCell ref="B50:E50"/>
    <mergeCell ref="B51:E51"/>
    <mergeCell ref="B52:E52"/>
    <mergeCell ref="B53:E53"/>
    <mergeCell ref="B57:J57"/>
    <mergeCell ref="B58:J58"/>
    <mergeCell ref="B49:E49"/>
    <mergeCell ref="B27:E27"/>
    <mergeCell ref="B34:E34"/>
    <mergeCell ref="B35:E35"/>
    <mergeCell ref="B36:E36"/>
    <mergeCell ref="B37:E37"/>
    <mergeCell ref="B38:E38"/>
    <mergeCell ref="B39:E39"/>
    <mergeCell ref="B40:E40"/>
    <mergeCell ref="B41:E41"/>
    <mergeCell ref="B42:E42"/>
    <mergeCell ref="B43:E43"/>
    <mergeCell ref="B26:E26"/>
    <mergeCell ref="A3:J3"/>
    <mergeCell ref="C5:D5"/>
    <mergeCell ref="C9:J9"/>
    <mergeCell ref="B18:E18"/>
    <mergeCell ref="B19:E19"/>
    <mergeCell ref="B20:E20"/>
    <mergeCell ref="B21:E21"/>
    <mergeCell ref="B22:E22"/>
    <mergeCell ref="B23:E23"/>
    <mergeCell ref="B24:E24"/>
    <mergeCell ref="B25:E25"/>
    <mergeCell ref="H5:J5"/>
  </mergeCells>
  <dataValidations count="2">
    <dataValidation type="whole" operator="greaterThan" allowBlank="1" showInputMessage="1" showErrorMessage="1" sqref="WVR983048 JF5:JF7 TB5:TB7 ACX5:ACX7 AMT5:AMT7 AWP5:AWP7 BGL5:BGL7 BQH5:BQH7 CAD5:CAD7 CJZ5:CJZ7 CTV5:CTV7 DDR5:DDR7 DNN5:DNN7 DXJ5:DXJ7 EHF5:EHF7 ERB5:ERB7 FAX5:FAX7 FKT5:FKT7 FUP5:FUP7 GEL5:GEL7 GOH5:GOH7 GYD5:GYD7 HHZ5:HHZ7 HRV5:HRV7 IBR5:IBR7 ILN5:ILN7 IVJ5:IVJ7 JFF5:JFF7 JPB5:JPB7 JYX5:JYX7 KIT5:KIT7 KSP5:KSP7 LCL5:LCL7 LMH5:LMH7 LWD5:LWD7 MFZ5:MFZ7 MPV5:MPV7 MZR5:MZR7 NJN5:NJN7 NTJ5:NTJ7 ODF5:ODF7 ONB5:ONB7 OWX5:OWX7 PGT5:PGT7 PQP5:PQP7 QAL5:QAL7 QKH5:QKH7 QUD5:QUD7 RDZ5:RDZ7 RNV5:RNV7 RXR5:RXR7 SHN5:SHN7 SRJ5:SRJ7 TBF5:TBF7 TLB5:TLB7 TUX5:TUX7 UET5:UET7 UOP5:UOP7 UYL5:UYL7 VIH5:VIH7 VSD5:VSD7 WBZ5:WBZ7 WLV5:WLV7 WVR5:WVR7 J65544 JF65544 TB65544 ACX65544 AMT65544 AWP65544 BGL65544 BQH65544 CAD65544 CJZ65544 CTV65544 DDR65544 DNN65544 DXJ65544 EHF65544 ERB65544 FAX65544 FKT65544 FUP65544 GEL65544 GOH65544 GYD65544 HHZ65544 HRV65544 IBR65544 ILN65544 IVJ65544 JFF65544 JPB65544 JYX65544 KIT65544 KSP65544 LCL65544 LMH65544 LWD65544 MFZ65544 MPV65544 MZR65544 NJN65544 NTJ65544 ODF65544 ONB65544 OWX65544 PGT65544 PQP65544 QAL65544 QKH65544 QUD65544 RDZ65544 RNV65544 RXR65544 SHN65544 SRJ65544 TBF65544 TLB65544 TUX65544 UET65544 UOP65544 UYL65544 VIH65544 VSD65544 WBZ65544 WLV65544 WVR65544 J131080 JF131080 TB131080 ACX131080 AMT131080 AWP131080 BGL131080 BQH131080 CAD131080 CJZ131080 CTV131080 DDR131080 DNN131080 DXJ131080 EHF131080 ERB131080 FAX131080 FKT131080 FUP131080 GEL131080 GOH131080 GYD131080 HHZ131080 HRV131080 IBR131080 ILN131080 IVJ131080 JFF131080 JPB131080 JYX131080 KIT131080 KSP131080 LCL131080 LMH131080 LWD131080 MFZ131080 MPV131080 MZR131080 NJN131080 NTJ131080 ODF131080 ONB131080 OWX131080 PGT131080 PQP131080 QAL131080 QKH131080 QUD131080 RDZ131080 RNV131080 RXR131080 SHN131080 SRJ131080 TBF131080 TLB131080 TUX131080 UET131080 UOP131080 UYL131080 VIH131080 VSD131080 WBZ131080 WLV131080 WVR131080 J196616 JF196616 TB196616 ACX196616 AMT196616 AWP196616 BGL196616 BQH196616 CAD196616 CJZ196616 CTV196616 DDR196616 DNN196616 DXJ196616 EHF196616 ERB196616 FAX196616 FKT196616 FUP196616 GEL196616 GOH196616 GYD196616 HHZ196616 HRV196616 IBR196616 ILN196616 IVJ196616 JFF196616 JPB196616 JYX196616 KIT196616 KSP196616 LCL196616 LMH196616 LWD196616 MFZ196616 MPV196616 MZR196616 NJN196616 NTJ196616 ODF196616 ONB196616 OWX196616 PGT196616 PQP196616 QAL196616 QKH196616 QUD196616 RDZ196616 RNV196616 RXR196616 SHN196616 SRJ196616 TBF196616 TLB196616 TUX196616 UET196616 UOP196616 UYL196616 VIH196616 VSD196616 WBZ196616 WLV196616 WVR196616 J262152 JF262152 TB262152 ACX262152 AMT262152 AWP262152 BGL262152 BQH262152 CAD262152 CJZ262152 CTV262152 DDR262152 DNN262152 DXJ262152 EHF262152 ERB262152 FAX262152 FKT262152 FUP262152 GEL262152 GOH262152 GYD262152 HHZ262152 HRV262152 IBR262152 ILN262152 IVJ262152 JFF262152 JPB262152 JYX262152 KIT262152 KSP262152 LCL262152 LMH262152 LWD262152 MFZ262152 MPV262152 MZR262152 NJN262152 NTJ262152 ODF262152 ONB262152 OWX262152 PGT262152 PQP262152 QAL262152 QKH262152 QUD262152 RDZ262152 RNV262152 RXR262152 SHN262152 SRJ262152 TBF262152 TLB262152 TUX262152 UET262152 UOP262152 UYL262152 VIH262152 VSD262152 WBZ262152 WLV262152 WVR262152 J327688 JF327688 TB327688 ACX327688 AMT327688 AWP327688 BGL327688 BQH327688 CAD327688 CJZ327688 CTV327688 DDR327688 DNN327688 DXJ327688 EHF327688 ERB327688 FAX327688 FKT327688 FUP327688 GEL327688 GOH327688 GYD327688 HHZ327688 HRV327688 IBR327688 ILN327688 IVJ327688 JFF327688 JPB327688 JYX327688 KIT327688 KSP327688 LCL327688 LMH327688 LWD327688 MFZ327688 MPV327688 MZR327688 NJN327688 NTJ327688 ODF327688 ONB327688 OWX327688 PGT327688 PQP327688 QAL327688 QKH327688 QUD327688 RDZ327688 RNV327688 RXR327688 SHN327688 SRJ327688 TBF327688 TLB327688 TUX327688 UET327688 UOP327688 UYL327688 VIH327688 VSD327688 WBZ327688 WLV327688 WVR327688 J393224 JF393224 TB393224 ACX393224 AMT393224 AWP393224 BGL393224 BQH393224 CAD393224 CJZ393224 CTV393224 DDR393224 DNN393224 DXJ393224 EHF393224 ERB393224 FAX393224 FKT393224 FUP393224 GEL393224 GOH393224 GYD393224 HHZ393224 HRV393224 IBR393224 ILN393224 IVJ393224 JFF393224 JPB393224 JYX393224 KIT393224 KSP393224 LCL393224 LMH393224 LWD393224 MFZ393224 MPV393224 MZR393224 NJN393224 NTJ393224 ODF393224 ONB393224 OWX393224 PGT393224 PQP393224 QAL393224 QKH393224 QUD393224 RDZ393224 RNV393224 RXR393224 SHN393224 SRJ393224 TBF393224 TLB393224 TUX393224 UET393224 UOP393224 UYL393224 VIH393224 VSD393224 WBZ393224 WLV393224 WVR393224 J458760 JF458760 TB458760 ACX458760 AMT458760 AWP458760 BGL458760 BQH458760 CAD458760 CJZ458760 CTV458760 DDR458760 DNN458760 DXJ458760 EHF458760 ERB458760 FAX458760 FKT458760 FUP458760 GEL458760 GOH458760 GYD458760 HHZ458760 HRV458760 IBR458760 ILN458760 IVJ458760 JFF458760 JPB458760 JYX458760 KIT458760 KSP458760 LCL458760 LMH458760 LWD458760 MFZ458760 MPV458760 MZR458760 NJN458760 NTJ458760 ODF458760 ONB458760 OWX458760 PGT458760 PQP458760 QAL458760 QKH458760 QUD458760 RDZ458760 RNV458760 RXR458760 SHN458760 SRJ458760 TBF458760 TLB458760 TUX458760 UET458760 UOP458760 UYL458760 VIH458760 VSD458760 WBZ458760 WLV458760 WVR458760 J524296 JF524296 TB524296 ACX524296 AMT524296 AWP524296 BGL524296 BQH524296 CAD524296 CJZ524296 CTV524296 DDR524296 DNN524296 DXJ524296 EHF524296 ERB524296 FAX524296 FKT524296 FUP524296 GEL524296 GOH524296 GYD524296 HHZ524296 HRV524296 IBR524296 ILN524296 IVJ524296 JFF524296 JPB524296 JYX524296 KIT524296 KSP524296 LCL524296 LMH524296 LWD524296 MFZ524296 MPV524296 MZR524296 NJN524296 NTJ524296 ODF524296 ONB524296 OWX524296 PGT524296 PQP524296 QAL524296 QKH524296 QUD524296 RDZ524296 RNV524296 RXR524296 SHN524296 SRJ524296 TBF524296 TLB524296 TUX524296 UET524296 UOP524296 UYL524296 VIH524296 VSD524296 WBZ524296 WLV524296 WVR524296 J589832 JF589832 TB589832 ACX589832 AMT589832 AWP589832 BGL589832 BQH589832 CAD589832 CJZ589832 CTV589832 DDR589832 DNN589832 DXJ589832 EHF589832 ERB589832 FAX589832 FKT589832 FUP589832 GEL589832 GOH589832 GYD589832 HHZ589832 HRV589832 IBR589832 ILN589832 IVJ589832 JFF589832 JPB589832 JYX589832 KIT589832 KSP589832 LCL589832 LMH589832 LWD589832 MFZ589832 MPV589832 MZR589832 NJN589832 NTJ589832 ODF589832 ONB589832 OWX589832 PGT589832 PQP589832 QAL589832 QKH589832 QUD589832 RDZ589832 RNV589832 RXR589832 SHN589832 SRJ589832 TBF589832 TLB589832 TUX589832 UET589832 UOP589832 UYL589832 VIH589832 VSD589832 WBZ589832 WLV589832 WVR589832 J655368 JF655368 TB655368 ACX655368 AMT655368 AWP655368 BGL655368 BQH655368 CAD655368 CJZ655368 CTV655368 DDR655368 DNN655368 DXJ655368 EHF655368 ERB655368 FAX655368 FKT655368 FUP655368 GEL655368 GOH655368 GYD655368 HHZ655368 HRV655368 IBR655368 ILN655368 IVJ655368 JFF655368 JPB655368 JYX655368 KIT655368 KSP655368 LCL655368 LMH655368 LWD655368 MFZ655368 MPV655368 MZR655368 NJN655368 NTJ655368 ODF655368 ONB655368 OWX655368 PGT655368 PQP655368 QAL655368 QKH655368 QUD655368 RDZ655368 RNV655368 RXR655368 SHN655368 SRJ655368 TBF655368 TLB655368 TUX655368 UET655368 UOP655368 UYL655368 VIH655368 VSD655368 WBZ655368 WLV655368 WVR655368 J720904 JF720904 TB720904 ACX720904 AMT720904 AWP720904 BGL720904 BQH720904 CAD720904 CJZ720904 CTV720904 DDR720904 DNN720904 DXJ720904 EHF720904 ERB720904 FAX720904 FKT720904 FUP720904 GEL720904 GOH720904 GYD720904 HHZ720904 HRV720904 IBR720904 ILN720904 IVJ720904 JFF720904 JPB720904 JYX720904 KIT720904 KSP720904 LCL720904 LMH720904 LWD720904 MFZ720904 MPV720904 MZR720904 NJN720904 NTJ720904 ODF720904 ONB720904 OWX720904 PGT720904 PQP720904 QAL720904 QKH720904 QUD720904 RDZ720904 RNV720904 RXR720904 SHN720904 SRJ720904 TBF720904 TLB720904 TUX720904 UET720904 UOP720904 UYL720904 VIH720904 VSD720904 WBZ720904 WLV720904 WVR720904 J786440 JF786440 TB786440 ACX786440 AMT786440 AWP786440 BGL786440 BQH786440 CAD786440 CJZ786440 CTV786440 DDR786440 DNN786440 DXJ786440 EHF786440 ERB786440 FAX786440 FKT786440 FUP786440 GEL786440 GOH786440 GYD786440 HHZ786440 HRV786440 IBR786440 ILN786440 IVJ786440 JFF786440 JPB786440 JYX786440 KIT786440 KSP786440 LCL786440 LMH786440 LWD786440 MFZ786440 MPV786440 MZR786440 NJN786440 NTJ786440 ODF786440 ONB786440 OWX786440 PGT786440 PQP786440 QAL786440 QKH786440 QUD786440 RDZ786440 RNV786440 RXR786440 SHN786440 SRJ786440 TBF786440 TLB786440 TUX786440 UET786440 UOP786440 UYL786440 VIH786440 VSD786440 WBZ786440 WLV786440 WVR786440 J851976 JF851976 TB851976 ACX851976 AMT851976 AWP851976 BGL851976 BQH851976 CAD851976 CJZ851976 CTV851976 DDR851976 DNN851976 DXJ851976 EHF851976 ERB851976 FAX851976 FKT851976 FUP851976 GEL851976 GOH851976 GYD851976 HHZ851976 HRV851976 IBR851976 ILN851976 IVJ851976 JFF851976 JPB851976 JYX851976 KIT851976 KSP851976 LCL851976 LMH851976 LWD851976 MFZ851976 MPV851976 MZR851976 NJN851976 NTJ851976 ODF851976 ONB851976 OWX851976 PGT851976 PQP851976 QAL851976 QKH851976 QUD851976 RDZ851976 RNV851976 RXR851976 SHN851976 SRJ851976 TBF851976 TLB851976 TUX851976 UET851976 UOP851976 UYL851976 VIH851976 VSD851976 WBZ851976 WLV851976 WVR851976 J917512 JF917512 TB917512 ACX917512 AMT917512 AWP917512 BGL917512 BQH917512 CAD917512 CJZ917512 CTV917512 DDR917512 DNN917512 DXJ917512 EHF917512 ERB917512 FAX917512 FKT917512 FUP917512 GEL917512 GOH917512 GYD917512 HHZ917512 HRV917512 IBR917512 ILN917512 IVJ917512 JFF917512 JPB917512 JYX917512 KIT917512 KSP917512 LCL917512 LMH917512 LWD917512 MFZ917512 MPV917512 MZR917512 NJN917512 NTJ917512 ODF917512 ONB917512 OWX917512 PGT917512 PQP917512 QAL917512 QKH917512 QUD917512 RDZ917512 RNV917512 RXR917512 SHN917512 SRJ917512 TBF917512 TLB917512 TUX917512 UET917512 UOP917512 UYL917512 VIH917512 VSD917512 WBZ917512 WLV917512 WVR917512 J983048 JF983048 TB983048 ACX983048 AMT983048 AWP983048 BGL983048 BQH983048 CAD983048 CJZ983048 CTV983048 DDR983048 DNN983048 DXJ983048 EHF983048 ERB983048 FAX983048 FKT983048 FUP983048 GEL983048 GOH983048 GYD983048 HHZ983048 HRV983048 IBR983048 ILN983048 IVJ983048 JFF983048 JPB983048 JYX983048 KIT983048 KSP983048 LCL983048 LMH983048 LWD983048 MFZ983048 MPV983048 MZR983048 NJN983048 NTJ983048 ODF983048 ONB983048 OWX983048 PGT983048 PQP983048 QAL983048 QKH983048 QUD983048 RDZ983048 RNV983048 RXR983048 SHN983048 SRJ983048 TBF983048 TLB983048 TUX983048 UET983048 UOP983048 UYL983048 VIH983048 VSD983048 WBZ983048 WLV983048" xr:uid="{00000000-0002-0000-0100-000000000000}">
      <formula1>2008</formula1>
    </dataValidation>
    <dataValidation type="whole" allowBlank="1" showInputMessage="1" showErrorMessage="1" sqref="WVO983048 JC5:JC7 SY5:SY7 ACU5:ACU7 AMQ5:AMQ7 AWM5:AWM7 BGI5:BGI7 BQE5:BQE7 CAA5:CAA7 CJW5:CJW7 CTS5:CTS7 DDO5:DDO7 DNK5:DNK7 DXG5:DXG7 EHC5:EHC7 EQY5:EQY7 FAU5:FAU7 FKQ5:FKQ7 FUM5:FUM7 GEI5:GEI7 GOE5:GOE7 GYA5:GYA7 HHW5:HHW7 HRS5:HRS7 IBO5:IBO7 ILK5:ILK7 IVG5:IVG7 JFC5:JFC7 JOY5:JOY7 JYU5:JYU7 KIQ5:KIQ7 KSM5:KSM7 LCI5:LCI7 LME5:LME7 LWA5:LWA7 MFW5:MFW7 MPS5:MPS7 MZO5:MZO7 NJK5:NJK7 NTG5:NTG7 ODC5:ODC7 OMY5:OMY7 OWU5:OWU7 PGQ5:PGQ7 PQM5:PQM7 QAI5:QAI7 QKE5:QKE7 QUA5:QUA7 RDW5:RDW7 RNS5:RNS7 RXO5:RXO7 SHK5:SHK7 SRG5:SRG7 TBC5:TBC7 TKY5:TKY7 TUU5:TUU7 UEQ5:UEQ7 UOM5:UOM7 UYI5:UYI7 VIE5:VIE7 VSA5:VSA7 WBW5:WBW7 WLS5:WLS7 WVO5:WVO7 G65544 JC65544 SY65544 ACU65544 AMQ65544 AWM65544 BGI65544 BQE65544 CAA65544 CJW65544 CTS65544 DDO65544 DNK65544 DXG65544 EHC65544 EQY65544 FAU65544 FKQ65544 FUM65544 GEI65544 GOE65544 GYA65544 HHW65544 HRS65544 IBO65544 ILK65544 IVG65544 JFC65544 JOY65544 JYU65544 KIQ65544 KSM65544 LCI65544 LME65544 LWA65544 MFW65544 MPS65544 MZO65544 NJK65544 NTG65544 ODC65544 OMY65544 OWU65544 PGQ65544 PQM65544 QAI65544 QKE65544 QUA65544 RDW65544 RNS65544 RXO65544 SHK65544 SRG65544 TBC65544 TKY65544 TUU65544 UEQ65544 UOM65544 UYI65544 VIE65544 VSA65544 WBW65544 WLS65544 WVO65544 G131080 JC131080 SY131080 ACU131080 AMQ131080 AWM131080 BGI131080 BQE131080 CAA131080 CJW131080 CTS131080 DDO131080 DNK131080 DXG131080 EHC131080 EQY131080 FAU131080 FKQ131080 FUM131080 GEI131080 GOE131080 GYA131080 HHW131080 HRS131080 IBO131080 ILK131080 IVG131080 JFC131080 JOY131080 JYU131080 KIQ131080 KSM131080 LCI131080 LME131080 LWA131080 MFW131080 MPS131080 MZO131080 NJK131080 NTG131080 ODC131080 OMY131080 OWU131080 PGQ131080 PQM131080 QAI131080 QKE131080 QUA131080 RDW131080 RNS131080 RXO131080 SHK131080 SRG131080 TBC131080 TKY131080 TUU131080 UEQ131080 UOM131080 UYI131080 VIE131080 VSA131080 WBW131080 WLS131080 WVO131080 G196616 JC196616 SY196616 ACU196616 AMQ196616 AWM196616 BGI196616 BQE196616 CAA196616 CJW196616 CTS196616 DDO196616 DNK196616 DXG196616 EHC196616 EQY196616 FAU196616 FKQ196616 FUM196616 GEI196616 GOE196616 GYA196616 HHW196616 HRS196616 IBO196616 ILK196616 IVG196616 JFC196616 JOY196616 JYU196616 KIQ196616 KSM196616 LCI196616 LME196616 LWA196616 MFW196616 MPS196616 MZO196616 NJK196616 NTG196616 ODC196616 OMY196616 OWU196616 PGQ196616 PQM196616 QAI196616 QKE196616 QUA196616 RDW196616 RNS196616 RXO196616 SHK196616 SRG196616 TBC196616 TKY196616 TUU196616 UEQ196616 UOM196616 UYI196616 VIE196616 VSA196616 WBW196616 WLS196616 WVO196616 G262152 JC262152 SY262152 ACU262152 AMQ262152 AWM262152 BGI262152 BQE262152 CAA262152 CJW262152 CTS262152 DDO262152 DNK262152 DXG262152 EHC262152 EQY262152 FAU262152 FKQ262152 FUM262152 GEI262152 GOE262152 GYA262152 HHW262152 HRS262152 IBO262152 ILK262152 IVG262152 JFC262152 JOY262152 JYU262152 KIQ262152 KSM262152 LCI262152 LME262152 LWA262152 MFW262152 MPS262152 MZO262152 NJK262152 NTG262152 ODC262152 OMY262152 OWU262152 PGQ262152 PQM262152 QAI262152 QKE262152 QUA262152 RDW262152 RNS262152 RXO262152 SHK262152 SRG262152 TBC262152 TKY262152 TUU262152 UEQ262152 UOM262152 UYI262152 VIE262152 VSA262152 WBW262152 WLS262152 WVO262152 G327688 JC327688 SY327688 ACU327688 AMQ327688 AWM327688 BGI327688 BQE327688 CAA327688 CJW327688 CTS327688 DDO327688 DNK327688 DXG327688 EHC327688 EQY327688 FAU327688 FKQ327688 FUM327688 GEI327688 GOE327688 GYA327688 HHW327688 HRS327688 IBO327688 ILK327688 IVG327688 JFC327688 JOY327688 JYU327688 KIQ327688 KSM327688 LCI327688 LME327688 LWA327688 MFW327688 MPS327688 MZO327688 NJK327688 NTG327688 ODC327688 OMY327688 OWU327688 PGQ327688 PQM327688 QAI327688 QKE327688 QUA327688 RDW327688 RNS327688 RXO327688 SHK327688 SRG327688 TBC327688 TKY327688 TUU327688 UEQ327688 UOM327688 UYI327688 VIE327688 VSA327688 WBW327688 WLS327688 WVO327688 G393224 JC393224 SY393224 ACU393224 AMQ393224 AWM393224 BGI393224 BQE393224 CAA393224 CJW393224 CTS393224 DDO393224 DNK393224 DXG393224 EHC393224 EQY393224 FAU393224 FKQ393224 FUM393224 GEI393224 GOE393224 GYA393224 HHW393224 HRS393224 IBO393224 ILK393224 IVG393224 JFC393224 JOY393224 JYU393224 KIQ393224 KSM393224 LCI393224 LME393224 LWA393224 MFW393224 MPS393224 MZO393224 NJK393224 NTG393224 ODC393224 OMY393224 OWU393224 PGQ393224 PQM393224 QAI393224 QKE393224 QUA393224 RDW393224 RNS393224 RXO393224 SHK393224 SRG393224 TBC393224 TKY393224 TUU393224 UEQ393224 UOM393224 UYI393224 VIE393224 VSA393224 WBW393224 WLS393224 WVO393224 G458760 JC458760 SY458760 ACU458760 AMQ458760 AWM458760 BGI458760 BQE458760 CAA458760 CJW458760 CTS458760 DDO458760 DNK458760 DXG458760 EHC458760 EQY458760 FAU458760 FKQ458760 FUM458760 GEI458760 GOE458760 GYA458760 HHW458760 HRS458760 IBO458760 ILK458760 IVG458760 JFC458760 JOY458760 JYU458760 KIQ458760 KSM458760 LCI458760 LME458760 LWA458760 MFW458760 MPS458760 MZO458760 NJK458760 NTG458760 ODC458760 OMY458760 OWU458760 PGQ458760 PQM458760 QAI458760 QKE458760 QUA458760 RDW458760 RNS458760 RXO458760 SHK458760 SRG458760 TBC458760 TKY458760 TUU458760 UEQ458760 UOM458760 UYI458760 VIE458760 VSA458760 WBW458760 WLS458760 WVO458760 G524296 JC524296 SY524296 ACU524296 AMQ524296 AWM524296 BGI524296 BQE524296 CAA524296 CJW524296 CTS524296 DDO524296 DNK524296 DXG524296 EHC524296 EQY524296 FAU524296 FKQ524296 FUM524296 GEI524296 GOE524296 GYA524296 HHW524296 HRS524296 IBO524296 ILK524296 IVG524296 JFC524296 JOY524296 JYU524296 KIQ524296 KSM524296 LCI524296 LME524296 LWA524296 MFW524296 MPS524296 MZO524296 NJK524296 NTG524296 ODC524296 OMY524296 OWU524296 PGQ524296 PQM524296 QAI524296 QKE524296 QUA524296 RDW524296 RNS524296 RXO524296 SHK524296 SRG524296 TBC524296 TKY524296 TUU524296 UEQ524296 UOM524296 UYI524296 VIE524296 VSA524296 WBW524296 WLS524296 WVO524296 G589832 JC589832 SY589832 ACU589832 AMQ589832 AWM589832 BGI589832 BQE589832 CAA589832 CJW589832 CTS589832 DDO589832 DNK589832 DXG589832 EHC589832 EQY589832 FAU589832 FKQ589832 FUM589832 GEI589832 GOE589832 GYA589832 HHW589832 HRS589832 IBO589832 ILK589832 IVG589832 JFC589832 JOY589832 JYU589832 KIQ589832 KSM589832 LCI589832 LME589832 LWA589832 MFW589832 MPS589832 MZO589832 NJK589832 NTG589832 ODC589832 OMY589832 OWU589832 PGQ589832 PQM589832 QAI589832 QKE589832 QUA589832 RDW589832 RNS589832 RXO589832 SHK589832 SRG589832 TBC589832 TKY589832 TUU589832 UEQ589832 UOM589832 UYI589832 VIE589832 VSA589832 WBW589832 WLS589832 WVO589832 G655368 JC655368 SY655368 ACU655368 AMQ655368 AWM655368 BGI655368 BQE655368 CAA655368 CJW655368 CTS655368 DDO655368 DNK655368 DXG655368 EHC655368 EQY655368 FAU655368 FKQ655368 FUM655368 GEI655368 GOE655368 GYA655368 HHW655368 HRS655368 IBO655368 ILK655368 IVG655368 JFC655368 JOY655368 JYU655368 KIQ655368 KSM655368 LCI655368 LME655368 LWA655368 MFW655368 MPS655368 MZO655368 NJK655368 NTG655368 ODC655368 OMY655368 OWU655368 PGQ655368 PQM655368 QAI655368 QKE655368 QUA655368 RDW655368 RNS655368 RXO655368 SHK655368 SRG655368 TBC655368 TKY655368 TUU655368 UEQ655368 UOM655368 UYI655368 VIE655368 VSA655368 WBW655368 WLS655368 WVO655368 G720904 JC720904 SY720904 ACU720904 AMQ720904 AWM720904 BGI720904 BQE720904 CAA720904 CJW720904 CTS720904 DDO720904 DNK720904 DXG720904 EHC720904 EQY720904 FAU720904 FKQ720904 FUM720904 GEI720904 GOE720904 GYA720904 HHW720904 HRS720904 IBO720904 ILK720904 IVG720904 JFC720904 JOY720904 JYU720904 KIQ720904 KSM720904 LCI720904 LME720904 LWA720904 MFW720904 MPS720904 MZO720904 NJK720904 NTG720904 ODC720904 OMY720904 OWU720904 PGQ720904 PQM720904 QAI720904 QKE720904 QUA720904 RDW720904 RNS720904 RXO720904 SHK720904 SRG720904 TBC720904 TKY720904 TUU720904 UEQ720904 UOM720904 UYI720904 VIE720904 VSA720904 WBW720904 WLS720904 WVO720904 G786440 JC786440 SY786440 ACU786440 AMQ786440 AWM786440 BGI786440 BQE786440 CAA786440 CJW786440 CTS786440 DDO786440 DNK786440 DXG786440 EHC786440 EQY786440 FAU786440 FKQ786440 FUM786440 GEI786440 GOE786440 GYA786440 HHW786440 HRS786440 IBO786440 ILK786440 IVG786440 JFC786440 JOY786440 JYU786440 KIQ786440 KSM786440 LCI786440 LME786440 LWA786440 MFW786440 MPS786440 MZO786440 NJK786440 NTG786440 ODC786440 OMY786440 OWU786440 PGQ786440 PQM786440 QAI786440 QKE786440 QUA786440 RDW786440 RNS786440 RXO786440 SHK786440 SRG786440 TBC786440 TKY786440 TUU786440 UEQ786440 UOM786440 UYI786440 VIE786440 VSA786440 WBW786440 WLS786440 WVO786440 G851976 JC851976 SY851976 ACU851976 AMQ851976 AWM851976 BGI851976 BQE851976 CAA851976 CJW851976 CTS851976 DDO851976 DNK851976 DXG851976 EHC851976 EQY851976 FAU851976 FKQ851976 FUM851976 GEI851976 GOE851976 GYA851976 HHW851976 HRS851976 IBO851976 ILK851976 IVG851976 JFC851976 JOY851976 JYU851976 KIQ851976 KSM851976 LCI851976 LME851976 LWA851976 MFW851976 MPS851976 MZO851976 NJK851976 NTG851976 ODC851976 OMY851976 OWU851976 PGQ851976 PQM851976 QAI851976 QKE851976 QUA851976 RDW851976 RNS851976 RXO851976 SHK851976 SRG851976 TBC851976 TKY851976 TUU851976 UEQ851976 UOM851976 UYI851976 VIE851976 VSA851976 WBW851976 WLS851976 WVO851976 G917512 JC917512 SY917512 ACU917512 AMQ917512 AWM917512 BGI917512 BQE917512 CAA917512 CJW917512 CTS917512 DDO917512 DNK917512 DXG917512 EHC917512 EQY917512 FAU917512 FKQ917512 FUM917512 GEI917512 GOE917512 GYA917512 HHW917512 HRS917512 IBO917512 ILK917512 IVG917512 JFC917512 JOY917512 JYU917512 KIQ917512 KSM917512 LCI917512 LME917512 LWA917512 MFW917512 MPS917512 MZO917512 NJK917512 NTG917512 ODC917512 OMY917512 OWU917512 PGQ917512 PQM917512 QAI917512 QKE917512 QUA917512 RDW917512 RNS917512 RXO917512 SHK917512 SRG917512 TBC917512 TKY917512 TUU917512 UEQ917512 UOM917512 UYI917512 VIE917512 VSA917512 WBW917512 WLS917512 WVO917512 G983048 JC983048 SY983048 ACU983048 AMQ983048 AWM983048 BGI983048 BQE983048 CAA983048 CJW983048 CTS983048 DDO983048 DNK983048 DXG983048 EHC983048 EQY983048 FAU983048 FKQ983048 FUM983048 GEI983048 GOE983048 GYA983048 HHW983048 HRS983048 IBO983048 ILK983048 IVG983048 JFC983048 JOY983048 JYU983048 KIQ983048 KSM983048 LCI983048 LME983048 LWA983048 MFW983048 MPS983048 MZO983048 NJK983048 NTG983048 ODC983048 OMY983048 OWU983048 PGQ983048 PQM983048 QAI983048 QKE983048 QUA983048 RDW983048 RNS983048 RXO983048 SHK983048 SRG983048 TBC983048 TKY983048 TUU983048 UEQ983048 UOM983048 UYI983048 VIE983048 VSA983048 WBW983048 WLS983048 H5:H7" xr:uid="{00000000-0002-0000-0100-000001000000}">
      <formula1>1</formula1>
      <formula2>12</formula2>
    </dataValidation>
  </dataValidations>
  <pageMargins left="0.7" right="0.7" top="0.78740157499999996" bottom="0.78740157499999996" header="0.3" footer="0.3"/>
  <pageSetup paperSize="9" scale="91"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tabColor rgb="FFC00000"/>
  </sheetPr>
  <dimension ref="A1:J33"/>
  <sheetViews>
    <sheetView workbookViewId="0">
      <selection activeCell="I4" sqref="I4:I20"/>
    </sheetView>
  </sheetViews>
  <sheetFormatPr baseColWidth="10" defaultColWidth="11.5703125" defaultRowHeight="14.25"/>
  <cols>
    <col min="1" max="1" width="11.5703125" style="32"/>
    <col min="2" max="2" width="35.42578125" style="32" customWidth="1"/>
    <col min="3" max="3" width="8.85546875" style="32" customWidth="1"/>
    <col min="4" max="4" width="28.5703125" style="32" customWidth="1"/>
    <col min="5" max="16384" width="11.5703125" style="32"/>
  </cols>
  <sheetData>
    <row r="1" spans="1:10">
      <c r="I1" s="183" t="s">
        <v>1192</v>
      </c>
    </row>
    <row r="2" spans="1:10">
      <c r="B2" s="31" t="s">
        <v>111</v>
      </c>
      <c r="C2" s="31"/>
      <c r="D2" s="31"/>
      <c r="E2" s="31" t="s">
        <v>104</v>
      </c>
      <c r="F2" s="31"/>
      <c r="G2" s="31"/>
    </row>
    <row r="3" spans="1:10">
      <c r="B3" s="34">
        <f>YEAR(Kalkulationsblatt!Q22)</f>
        <v>1900</v>
      </c>
      <c r="D3" s="31" t="s">
        <v>108</v>
      </c>
      <c r="E3" s="31">
        <v>2013</v>
      </c>
      <c r="F3" s="31">
        <v>2014</v>
      </c>
      <c r="G3" s="31">
        <v>2015</v>
      </c>
      <c r="H3" s="31">
        <v>2016</v>
      </c>
      <c r="I3" s="31">
        <v>2017</v>
      </c>
      <c r="J3" s="31">
        <v>2018</v>
      </c>
    </row>
    <row r="4" spans="1:10">
      <c r="A4" s="31" t="s">
        <v>31</v>
      </c>
      <c r="B4" s="33" t="e">
        <f>HLOOKUP(YEAR(Kalkulationsblatt!$Q$22),$E$3:$DG$23,2,TRUE)</f>
        <v>#N/A</v>
      </c>
      <c r="C4" s="31"/>
      <c r="D4" s="31" t="s">
        <v>31</v>
      </c>
      <c r="E4" s="31">
        <v>54.53</v>
      </c>
      <c r="F4" s="31">
        <v>54.53</v>
      </c>
      <c r="G4" s="31">
        <v>56.13</v>
      </c>
      <c r="H4" s="31">
        <v>56.13</v>
      </c>
      <c r="I4" s="31">
        <v>59.78</v>
      </c>
      <c r="J4" s="31">
        <v>59.78</v>
      </c>
    </row>
    <row r="5" spans="1:10">
      <c r="A5" s="31" t="s">
        <v>32</v>
      </c>
      <c r="B5" s="33" t="e">
        <f>HLOOKUP(YEAR(Kalkulationsblatt!$Q$22),$E$3:$DG$23,3,TRUE)</f>
        <v>#N/A</v>
      </c>
      <c r="C5" s="31"/>
      <c r="D5" s="31" t="s">
        <v>32</v>
      </c>
      <c r="E5" s="31">
        <v>54.53</v>
      </c>
      <c r="F5" s="31">
        <v>54.53</v>
      </c>
      <c r="G5" s="31">
        <v>56.13</v>
      </c>
      <c r="H5" s="31">
        <v>56.13</v>
      </c>
      <c r="I5" s="31">
        <v>59.78</v>
      </c>
      <c r="J5" s="31">
        <v>59.78</v>
      </c>
    </row>
    <row r="6" spans="1:10">
      <c r="A6" s="31" t="s">
        <v>34</v>
      </c>
      <c r="B6" s="33" t="e">
        <f>HLOOKUP(YEAR(Kalkulationsblatt!$Q$22),$E$3:$DG$23,4,TRUE)</f>
        <v>#N/A</v>
      </c>
      <c r="C6" s="31"/>
      <c r="D6" s="31" t="s">
        <v>34</v>
      </c>
      <c r="E6" s="31">
        <v>25.22</v>
      </c>
      <c r="F6" s="31">
        <v>25.93</v>
      </c>
      <c r="G6" s="31">
        <v>26.64</v>
      </c>
      <c r="H6" s="31">
        <v>26.64</v>
      </c>
      <c r="I6" s="31">
        <v>28.44</v>
      </c>
      <c r="J6" s="31">
        <v>28.44</v>
      </c>
    </row>
    <row r="7" spans="1:10">
      <c r="A7" s="31" t="s">
        <v>36</v>
      </c>
      <c r="B7" s="33" t="e">
        <f>HLOOKUP(YEAR(Kalkulationsblatt!$Q$22),$E$3:$DG$23,5,TRUE)</f>
        <v>#N/A</v>
      </c>
      <c r="C7" s="31"/>
      <c r="D7" s="31" t="s">
        <v>36</v>
      </c>
      <c r="E7" s="31">
        <v>25.22</v>
      </c>
      <c r="F7" s="31">
        <v>25.93</v>
      </c>
      <c r="G7" s="31">
        <v>26.64</v>
      </c>
      <c r="H7" s="31">
        <v>26.64</v>
      </c>
      <c r="I7" s="31">
        <v>28.44</v>
      </c>
      <c r="J7" s="31">
        <v>28.44</v>
      </c>
    </row>
    <row r="8" spans="1:10">
      <c r="A8" s="31" t="s">
        <v>38</v>
      </c>
      <c r="B8" s="33" t="e">
        <f>HLOOKUP(YEAR(Kalkulationsblatt!$Q$22),$E$3:$DG$23,6,TRUE)</f>
        <v>#N/A</v>
      </c>
      <c r="C8" s="31"/>
      <c r="D8" s="31" t="s">
        <v>38</v>
      </c>
      <c r="E8" s="31">
        <v>25.22</v>
      </c>
      <c r="F8" s="31">
        <v>25.93</v>
      </c>
      <c r="G8" s="31">
        <v>26.64</v>
      </c>
      <c r="H8" s="31">
        <v>26.64</v>
      </c>
      <c r="I8" s="31">
        <v>28.44</v>
      </c>
      <c r="J8" s="31">
        <v>28.44</v>
      </c>
    </row>
    <row r="9" spans="1:10">
      <c r="A9" s="31" t="s">
        <v>39</v>
      </c>
      <c r="B9" s="33" t="e">
        <f>HLOOKUP(YEAR(Kalkulationsblatt!$Q$22),$E$3:$DG$23,7,TRUE)</f>
        <v>#N/A</v>
      </c>
      <c r="C9" s="31"/>
      <c r="D9" s="31" t="s">
        <v>39</v>
      </c>
      <c r="E9" s="31">
        <v>28.6</v>
      </c>
      <c r="F9" s="31">
        <v>29.31</v>
      </c>
      <c r="G9" s="31">
        <v>30.2</v>
      </c>
      <c r="H9" s="31">
        <v>30.2</v>
      </c>
      <c r="I9" s="31">
        <v>32.07</v>
      </c>
      <c r="J9" s="31">
        <v>32.07</v>
      </c>
    </row>
    <row r="10" spans="1:10">
      <c r="A10" s="31" t="s">
        <v>40</v>
      </c>
      <c r="B10" s="33" t="e">
        <f>HLOOKUP(YEAR(Kalkulationsblatt!$Q$22),$E$3:$DG$23,8,TRUE)</f>
        <v>#N/A</v>
      </c>
      <c r="C10" s="31"/>
      <c r="D10" s="31" t="s">
        <v>40</v>
      </c>
      <c r="E10" s="31">
        <v>28.6</v>
      </c>
      <c r="F10" s="31">
        <v>29.31</v>
      </c>
      <c r="G10" s="31">
        <v>30.2</v>
      </c>
      <c r="H10" s="31">
        <v>30.2</v>
      </c>
      <c r="I10" s="31">
        <v>32.07</v>
      </c>
      <c r="J10" s="31">
        <v>32.07</v>
      </c>
    </row>
    <row r="11" spans="1:10">
      <c r="A11" s="31" t="s">
        <v>41</v>
      </c>
      <c r="B11" s="33" t="e">
        <f>HLOOKUP(YEAR(Kalkulationsblatt!$Q$22),$E$3:$DG$23,9,TRUE)</f>
        <v>#N/A</v>
      </c>
      <c r="C11" s="31"/>
      <c r="D11" s="31" t="s">
        <v>41</v>
      </c>
      <c r="E11" s="31">
        <v>28.6</v>
      </c>
      <c r="F11" s="31">
        <v>29.31</v>
      </c>
      <c r="G11" s="31">
        <v>30.2</v>
      </c>
      <c r="H11" s="31">
        <v>30.2</v>
      </c>
      <c r="I11" s="31">
        <v>32.07</v>
      </c>
      <c r="J11" s="31">
        <v>32.07</v>
      </c>
    </row>
    <row r="12" spans="1:10">
      <c r="A12" s="31" t="s">
        <v>42</v>
      </c>
      <c r="B12" s="33" t="e">
        <f>HLOOKUP(YEAR(Kalkulationsblatt!$Q$22),$E$3:$DG$23,10,TRUE)</f>
        <v>#N/A</v>
      </c>
      <c r="C12" s="31"/>
      <c r="D12" s="31" t="s">
        <v>42</v>
      </c>
      <c r="E12" s="31">
        <v>28.6</v>
      </c>
      <c r="F12" s="31">
        <v>29.31</v>
      </c>
      <c r="G12" s="31">
        <v>30.2</v>
      </c>
      <c r="H12" s="31">
        <v>30.2</v>
      </c>
      <c r="I12" s="31">
        <v>32.07</v>
      </c>
      <c r="J12" s="31">
        <v>32.07</v>
      </c>
    </row>
    <row r="13" spans="1:10">
      <c r="A13" s="31" t="s">
        <v>43</v>
      </c>
      <c r="B13" s="33" t="e">
        <f>HLOOKUP(YEAR(Kalkulationsblatt!$Q$22),$E$3:$DG$23,11,TRUE)</f>
        <v>#N/A</v>
      </c>
      <c r="C13" s="31"/>
      <c r="D13" s="31" t="s">
        <v>43</v>
      </c>
      <c r="E13" s="31">
        <v>33.96</v>
      </c>
      <c r="F13" s="31">
        <v>34.81</v>
      </c>
      <c r="G13" s="31">
        <v>35.880000000000003</v>
      </c>
      <c r="H13" s="31">
        <v>35.880000000000003</v>
      </c>
      <c r="I13" s="31">
        <v>38.22</v>
      </c>
      <c r="J13" s="31">
        <v>38.22</v>
      </c>
    </row>
    <row r="14" spans="1:10">
      <c r="A14" s="31" t="s">
        <v>44</v>
      </c>
      <c r="B14" s="33" t="e">
        <f>HLOOKUP(YEAR(Kalkulationsblatt!$Q$22),$E$3:$DG$23,12,TRUE)</f>
        <v>#N/A</v>
      </c>
      <c r="C14" s="31"/>
      <c r="D14" s="31" t="s">
        <v>44</v>
      </c>
      <c r="E14" s="31">
        <v>45.32</v>
      </c>
      <c r="F14" s="31">
        <v>44.76</v>
      </c>
      <c r="G14" s="31">
        <v>46.18</v>
      </c>
      <c r="H14" s="31">
        <v>46.18</v>
      </c>
      <c r="I14" s="31">
        <v>49.28</v>
      </c>
      <c r="J14" s="31">
        <v>49.28</v>
      </c>
    </row>
    <row r="15" spans="1:10">
      <c r="A15" s="31" t="s">
        <v>45</v>
      </c>
      <c r="B15" s="33" t="e">
        <f>HLOOKUP(YEAR(Kalkulationsblatt!$Q$22),$E$3:$DG$23,13,TRUE)</f>
        <v>#N/A</v>
      </c>
      <c r="C15" s="31"/>
      <c r="D15" s="31" t="s">
        <v>45</v>
      </c>
      <c r="E15" s="31">
        <v>45.32</v>
      </c>
      <c r="F15" s="31">
        <v>44.76</v>
      </c>
      <c r="G15" s="31">
        <v>46.18</v>
      </c>
      <c r="H15" s="31">
        <v>46.18</v>
      </c>
      <c r="I15" s="31">
        <v>49.28</v>
      </c>
      <c r="J15" s="31">
        <v>49.28</v>
      </c>
    </row>
    <row r="16" spans="1:10">
      <c r="A16" s="31" t="s">
        <v>46</v>
      </c>
      <c r="B16" s="33" t="e">
        <f>HLOOKUP(YEAR(Kalkulationsblatt!$Q$22),$E$3:$DG$23,14,TRUE)</f>
        <v>#N/A</v>
      </c>
      <c r="C16" s="31"/>
      <c r="D16" s="31" t="s">
        <v>46</v>
      </c>
      <c r="E16" s="31">
        <v>8.9</v>
      </c>
      <c r="F16" s="31">
        <v>9.16</v>
      </c>
      <c r="G16" s="31">
        <v>9.16</v>
      </c>
      <c r="H16" s="31">
        <v>9.16</v>
      </c>
      <c r="I16" s="31">
        <v>9.58</v>
      </c>
      <c r="J16" s="31">
        <v>9.58</v>
      </c>
    </row>
    <row r="17" spans="1:10">
      <c r="A17" s="31" t="s">
        <v>48</v>
      </c>
      <c r="B17" s="33" t="e">
        <f>HLOOKUP(YEAR(Kalkulationsblatt!$Q$22),$E$3:$DG$23,15,TRUE)</f>
        <v>#N/A</v>
      </c>
      <c r="C17" s="31"/>
      <c r="D17" s="31" t="s">
        <v>48</v>
      </c>
      <c r="E17" s="31">
        <v>54.53</v>
      </c>
      <c r="F17" s="31">
        <v>54.53</v>
      </c>
      <c r="G17" s="31">
        <v>56.13</v>
      </c>
      <c r="H17" s="31">
        <v>56.13</v>
      </c>
      <c r="I17" s="31">
        <v>59.78</v>
      </c>
      <c r="J17" s="31">
        <v>59.78</v>
      </c>
    </row>
    <row r="18" spans="1:10">
      <c r="A18" s="31" t="s">
        <v>49</v>
      </c>
      <c r="B18" s="33" t="e">
        <f>HLOOKUP(YEAR(Kalkulationsblatt!$Q$22),$E$3:$DG$23,16,TRUE)</f>
        <v>#N/A</v>
      </c>
      <c r="C18" s="31"/>
      <c r="D18" s="31" t="s">
        <v>49</v>
      </c>
      <c r="E18" s="31">
        <v>54.53</v>
      </c>
      <c r="F18" s="31">
        <v>54.53</v>
      </c>
      <c r="G18" s="31">
        <v>56.13</v>
      </c>
      <c r="H18" s="31">
        <v>56.13</v>
      </c>
      <c r="I18" s="31">
        <v>59.78</v>
      </c>
      <c r="J18" s="31">
        <v>59.78</v>
      </c>
    </row>
    <row r="19" spans="1:10">
      <c r="A19" s="31" t="s">
        <v>106</v>
      </c>
      <c r="B19" s="33" t="e">
        <f>HLOOKUP(YEAR(Kalkulationsblatt!$Q$22),$E$3:$DG$23,17,TRUE)</f>
        <v>#N/A</v>
      </c>
      <c r="C19" s="31"/>
      <c r="D19" s="31" t="s">
        <v>106</v>
      </c>
      <c r="E19" s="31">
        <v>10.38</v>
      </c>
      <c r="F19" s="31">
        <v>10.68</v>
      </c>
      <c r="G19" s="31">
        <v>10.68</v>
      </c>
      <c r="H19" s="31">
        <v>10.68</v>
      </c>
      <c r="I19" s="31">
        <v>11.15</v>
      </c>
      <c r="J19" s="31">
        <v>11.15</v>
      </c>
    </row>
    <row r="20" spans="1:10">
      <c r="A20" s="31" t="s">
        <v>105</v>
      </c>
      <c r="B20" s="33" t="e">
        <f>HLOOKUP(YEAR(Kalkulationsblatt!$Q$22),$E$3:$DG$23,18,TRUE)</f>
        <v>#N/A</v>
      </c>
      <c r="C20" s="31"/>
      <c r="D20" s="31" t="s">
        <v>105</v>
      </c>
      <c r="E20" s="31">
        <v>14.07</v>
      </c>
      <c r="F20" s="31">
        <v>14.49</v>
      </c>
      <c r="G20" s="31">
        <v>14.49</v>
      </c>
      <c r="H20" s="31">
        <v>14.49</v>
      </c>
      <c r="I20" s="31">
        <v>15.14</v>
      </c>
      <c r="J20" s="31">
        <v>15.14</v>
      </c>
    </row>
    <row r="21" spans="1:10">
      <c r="E21" s="31"/>
      <c r="F21" s="31"/>
      <c r="G21" s="31"/>
    </row>
    <row r="22" spans="1:10">
      <c r="E22" s="31"/>
      <c r="F22" s="31"/>
      <c r="G22" s="31"/>
    </row>
    <row r="23" spans="1:10">
      <c r="E23" s="31"/>
      <c r="F23" s="31"/>
      <c r="G23" s="31"/>
    </row>
    <row r="24" spans="1:10">
      <c r="E24" s="31"/>
      <c r="F24" s="31"/>
      <c r="G24" s="31"/>
    </row>
    <row r="25" spans="1:10">
      <c r="E25" s="31"/>
      <c r="F25" s="31"/>
      <c r="G25" s="31"/>
    </row>
    <row r="26" spans="1:10">
      <c r="E26" s="31"/>
      <c r="F26" s="31"/>
      <c r="G26" s="31"/>
    </row>
    <row r="27" spans="1:10">
      <c r="E27" s="31"/>
      <c r="F27" s="31"/>
      <c r="G27" s="31"/>
    </row>
    <row r="28" spans="1:10">
      <c r="E28" s="31"/>
      <c r="F28" s="31"/>
      <c r="G28" s="31"/>
    </row>
    <row r="29" spans="1:10">
      <c r="E29" s="31"/>
      <c r="F29" s="31"/>
      <c r="G29" s="31"/>
    </row>
    <row r="30" spans="1:10">
      <c r="E30" s="31"/>
      <c r="F30" s="31"/>
      <c r="G30" s="31"/>
    </row>
    <row r="31" spans="1:10">
      <c r="E31" s="31"/>
      <c r="F31" s="31"/>
      <c r="G31" s="31"/>
    </row>
    <row r="32" spans="1:10">
      <c r="E32" s="31"/>
      <c r="F32" s="31"/>
      <c r="G32" s="31"/>
    </row>
    <row r="33" spans="5:7">
      <c r="E33" s="31"/>
      <c r="F33" s="31"/>
      <c r="G33" s="31"/>
    </row>
  </sheetData>
  <customSheetViews>
    <customSheetView guid="{7D0BE349-9A86-4AC3-ABA9-D3B7B6409AA0}" state="hidden">
      <selection activeCell="I93" sqref="I93"/>
      <pageMargins left="0.7" right="0.7" top="0.78740157499999996" bottom="0.78740157499999996" header="0.3" footer="0.3"/>
    </customSheetView>
  </customSheetView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tabColor rgb="FFC00000"/>
  </sheetPr>
  <dimension ref="A2:J25"/>
  <sheetViews>
    <sheetView workbookViewId="0">
      <selection activeCell="I4" sqref="I4:I20"/>
    </sheetView>
  </sheetViews>
  <sheetFormatPr baseColWidth="10" defaultRowHeight="15"/>
  <cols>
    <col min="1" max="1" width="11.5703125" style="32"/>
    <col min="2" max="2" width="35.42578125" style="32" customWidth="1"/>
    <col min="3" max="3" width="8.85546875" style="32" customWidth="1"/>
    <col min="4" max="4" width="28.5703125" style="32" customWidth="1"/>
    <col min="5" max="5" width="29.140625" bestFit="1" customWidth="1"/>
  </cols>
  <sheetData>
    <row r="2" spans="1:10">
      <c r="B2" s="31" t="s">
        <v>111</v>
      </c>
      <c r="C2" s="31"/>
      <c r="D2" s="31"/>
      <c r="E2" s="15" t="s">
        <v>107</v>
      </c>
      <c r="F2" s="15"/>
      <c r="G2" s="15"/>
      <c r="H2" s="15"/>
    </row>
    <row r="3" spans="1:10">
      <c r="B3" s="34">
        <f>YEAR(Kalkulationsblatt!Q22)</f>
        <v>1900</v>
      </c>
      <c r="D3" s="31" t="s">
        <v>108</v>
      </c>
      <c r="E3" s="15">
        <v>2013</v>
      </c>
      <c r="F3" s="15">
        <v>2014</v>
      </c>
      <c r="G3" s="15">
        <v>2015</v>
      </c>
      <c r="H3" s="15">
        <v>2016</v>
      </c>
      <c r="I3" s="15">
        <v>2017</v>
      </c>
      <c r="J3" s="15">
        <v>2018</v>
      </c>
    </row>
    <row r="4" spans="1:10">
      <c r="A4" s="31" t="s">
        <v>31</v>
      </c>
      <c r="B4" s="33" t="e">
        <f>HLOOKUP(YEAR(Kalkulationsblatt!$Q$22),$E$3:$DF$23,2,TRUE)</f>
        <v>#N/A</v>
      </c>
      <c r="C4" s="31"/>
      <c r="D4" s="31" t="s">
        <v>31</v>
      </c>
      <c r="E4" s="15">
        <v>52.19</v>
      </c>
      <c r="F4" s="15">
        <v>53.06</v>
      </c>
      <c r="G4" s="15">
        <v>53.06</v>
      </c>
      <c r="H4" s="15">
        <v>53.06</v>
      </c>
      <c r="I4" s="15">
        <v>59.34</v>
      </c>
      <c r="J4" s="15">
        <v>59.34</v>
      </c>
    </row>
    <row r="5" spans="1:10">
      <c r="A5" s="31" t="s">
        <v>32</v>
      </c>
      <c r="B5" s="33" t="e">
        <f>HLOOKUP(YEAR(Kalkulationsblatt!$Q$22),$E$3:$DF$23,3,TRUE)</f>
        <v>#N/A</v>
      </c>
      <c r="C5" s="31"/>
      <c r="D5" s="31" t="s">
        <v>32</v>
      </c>
      <c r="E5" s="15">
        <v>59.35</v>
      </c>
      <c r="F5" s="15">
        <v>60.73</v>
      </c>
      <c r="G5" s="15">
        <v>60.73</v>
      </c>
      <c r="H5" s="15">
        <v>60.73</v>
      </c>
      <c r="I5" s="15">
        <v>67.77</v>
      </c>
      <c r="J5" s="15">
        <v>67.77</v>
      </c>
    </row>
    <row r="6" spans="1:10">
      <c r="A6" s="31" t="s">
        <v>34</v>
      </c>
      <c r="B6" s="33" t="e">
        <f>HLOOKUP(YEAR(Kalkulationsblatt!$Q$22),$E$3:$DF$23,4,TRUE)</f>
        <v>#N/A</v>
      </c>
      <c r="C6" s="31"/>
      <c r="D6" s="31" t="s">
        <v>34</v>
      </c>
      <c r="E6" s="15">
        <v>26.88</v>
      </c>
      <c r="F6" s="15">
        <v>27.45</v>
      </c>
      <c r="G6" s="15">
        <v>27.45</v>
      </c>
      <c r="H6" s="15">
        <v>27.45</v>
      </c>
      <c r="I6" s="15">
        <v>30.6</v>
      </c>
      <c r="J6" s="15">
        <v>30.6</v>
      </c>
    </row>
    <row r="7" spans="1:10">
      <c r="A7" s="31" t="s">
        <v>36</v>
      </c>
      <c r="B7" s="33" t="e">
        <f>HLOOKUP(YEAR(Kalkulationsblatt!$Q$22),$E$3:$DF$23,5,TRUE)</f>
        <v>#N/A</v>
      </c>
      <c r="C7" s="31"/>
      <c r="D7" s="31" t="s">
        <v>36</v>
      </c>
      <c r="E7" s="15">
        <v>30.29</v>
      </c>
      <c r="F7" s="15">
        <v>27.45</v>
      </c>
      <c r="G7" s="15">
        <v>27.45</v>
      </c>
      <c r="H7" s="15">
        <v>27.45</v>
      </c>
      <c r="I7" s="15">
        <v>30.6</v>
      </c>
      <c r="J7" s="15">
        <v>30.6</v>
      </c>
    </row>
    <row r="8" spans="1:10">
      <c r="A8" s="31" t="s">
        <v>38</v>
      </c>
      <c r="B8" s="33" t="e">
        <f>HLOOKUP(YEAR(Kalkulationsblatt!$Q$22),$E$3:$DF$23,6,TRUE)</f>
        <v>#N/A</v>
      </c>
      <c r="C8" s="31"/>
      <c r="D8" s="31" t="s">
        <v>38</v>
      </c>
      <c r="E8" s="15">
        <v>30.29</v>
      </c>
      <c r="F8" s="15">
        <v>31.07</v>
      </c>
      <c r="G8" s="15">
        <v>31.07</v>
      </c>
      <c r="H8" s="15">
        <v>31.07</v>
      </c>
      <c r="I8" s="15">
        <v>34.53</v>
      </c>
      <c r="J8" s="15">
        <v>34.53</v>
      </c>
    </row>
    <row r="9" spans="1:10">
      <c r="A9" s="31" t="s">
        <v>39</v>
      </c>
      <c r="B9" s="33" t="e">
        <f>HLOOKUP(YEAR(Kalkulationsblatt!$Q$22),$E$3:$DF$23,7,TRUE)</f>
        <v>#N/A</v>
      </c>
      <c r="C9" s="31"/>
      <c r="D9" s="31" t="s">
        <v>39</v>
      </c>
      <c r="E9" s="15">
        <v>32.130000000000003</v>
      </c>
      <c r="F9" s="15">
        <v>32.92</v>
      </c>
      <c r="G9" s="15">
        <v>32.92</v>
      </c>
      <c r="H9" s="15">
        <v>32.92</v>
      </c>
      <c r="I9" s="15">
        <v>36.090000000000003</v>
      </c>
      <c r="J9" s="15">
        <v>36.090000000000003</v>
      </c>
    </row>
    <row r="10" spans="1:10">
      <c r="A10" s="31" t="s">
        <v>40</v>
      </c>
      <c r="B10" s="33" t="e">
        <f>HLOOKUP(YEAR(Kalkulationsblatt!$Q$22),$E$3:$DF$23,8,TRUE)</f>
        <v>#N/A</v>
      </c>
      <c r="C10" s="31"/>
      <c r="D10" s="31" t="s">
        <v>40</v>
      </c>
      <c r="E10" s="15">
        <v>40.78</v>
      </c>
      <c r="F10" s="15">
        <v>41.6</v>
      </c>
      <c r="G10" s="15">
        <v>41.6</v>
      </c>
      <c r="H10" s="15">
        <v>41.6</v>
      </c>
      <c r="I10" s="15">
        <v>46.71</v>
      </c>
      <c r="J10" s="15">
        <v>46.71</v>
      </c>
    </row>
    <row r="11" spans="1:10">
      <c r="A11" s="31" t="s">
        <v>41</v>
      </c>
      <c r="B11" s="33" t="e">
        <f>HLOOKUP(YEAR(Kalkulationsblatt!$Q$22),$E$3:$DF$23,9,TRUE)</f>
        <v>#N/A</v>
      </c>
      <c r="C11" s="31"/>
      <c r="D11" s="31" t="s">
        <v>41</v>
      </c>
      <c r="E11" s="15">
        <v>44.7</v>
      </c>
      <c r="F11" s="15">
        <v>45.48</v>
      </c>
      <c r="G11" s="15">
        <v>45.48</v>
      </c>
      <c r="H11" s="15">
        <v>45.48</v>
      </c>
      <c r="I11" s="15">
        <v>50.83</v>
      </c>
      <c r="J11" s="15">
        <v>50.83</v>
      </c>
    </row>
    <row r="12" spans="1:10">
      <c r="A12" s="31" t="s">
        <v>42</v>
      </c>
      <c r="B12" s="33" t="e">
        <f>HLOOKUP(YEAR(Kalkulationsblatt!$Q$22),$E$3:$DF$23,10,TRUE)</f>
        <v>#N/A</v>
      </c>
      <c r="C12" s="31"/>
      <c r="D12" s="31" t="s">
        <v>42</v>
      </c>
      <c r="E12" s="15">
        <v>49.44</v>
      </c>
      <c r="F12" s="15">
        <v>50.36</v>
      </c>
      <c r="G12" s="15">
        <v>50.36</v>
      </c>
      <c r="H12" s="15">
        <v>50.36</v>
      </c>
      <c r="I12" s="15">
        <v>56.23</v>
      </c>
      <c r="J12" s="15">
        <v>56.23</v>
      </c>
    </row>
    <row r="13" spans="1:10">
      <c r="A13" s="31" t="s">
        <v>43</v>
      </c>
      <c r="B13" s="33" t="e">
        <f>HLOOKUP(YEAR(Kalkulationsblatt!$Q$22),$E$3:$DF$23,11,TRUE)</f>
        <v>#N/A</v>
      </c>
      <c r="C13" s="31"/>
      <c r="D13" s="31" t="s">
        <v>43</v>
      </c>
      <c r="E13" s="15">
        <v>45.03</v>
      </c>
      <c r="F13" s="15">
        <v>45.48</v>
      </c>
      <c r="G13" s="15">
        <v>45.48</v>
      </c>
      <c r="H13" s="15">
        <v>45.48</v>
      </c>
      <c r="I13" s="15">
        <v>50.65</v>
      </c>
      <c r="J13" s="15">
        <v>50.65</v>
      </c>
    </row>
    <row r="14" spans="1:10">
      <c r="A14" s="31" t="s">
        <v>44</v>
      </c>
      <c r="B14" s="33" t="e">
        <f>HLOOKUP(YEAR(Kalkulationsblatt!$Q$22),$E$3:$DF$23,12,TRUE)</f>
        <v>#N/A</v>
      </c>
      <c r="C14" s="31"/>
      <c r="D14" s="31" t="s">
        <v>44</v>
      </c>
      <c r="E14" s="15">
        <v>52.19</v>
      </c>
      <c r="F14" s="15">
        <v>53.06</v>
      </c>
      <c r="G14" s="15">
        <v>53.06</v>
      </c>
      <c r="H14" s="15">
        <v>53.06</v>
      </c>
      <c r="I14" s="15">
        <v>59.34</v>
      </c>
      <c r="J14" s="15">
        <v>59.34</v>
      </c>
    </row>
    <row r="15" spans="1:10">
      <c r="A15" s="31" t="s">
        <v>45</v>
      </c>
      <c r="B15" s="33" t="e">
        <f>HLOOKUP(YEAR(Kalkulationsblatt!$Q$22),$E$3:$DF$23,13,TRUE)</f>
        <v>#N/A</v>
      </c>
      <c r="C15" s="31"/>
      <c r="D15" s="31" t="s">
        <v>45</v>
      </c>
      <c r="E15" s="15">
        <v>59.35</v>
      </c>
      <c r="F15" s="15">
        <v>60.73</v>
      </c>
      <c r="G15" s="15">
        <v>60.73</v>
      </c>
      <c r="H15" s="15">
        <v>60.73</v>
      </c>
      <c r="I15" s="15">
        <v>67.77</v>
      </c>
      <c r="J15" s="15">
        <v>67.77</v>
      </c>
    </row>
    <row r="16" spans="1:10">
      <c r="A16" s="31" t="s">
        <v>46</v>
      </c>
      <c r="B16" s="33" t="e">
        <f>HLOOKUP(YEAR(Kalkulationsblatt!$Q$22),$E$3:$DF$23,14,TRUE)</f>
        <v>#N/A</v>
      </c>
      <c r="C16" s="31"/>
      <c r="D16" s="31" t="s">
        <v>46</v>
      </c>
      <c r="E16" s="15">
        <v>8.9</v>
      </c>
      <c r="F16" s="15">
        <v>9.16</v>
      </c>
      <c r="G16" s="15">
        <v>9.16</v>
      </c>
      <c r="H16" s="15">
        <v>9.16</v>
      </c>
      <c r="I16" s="15">
        <v>9.58</v>
      </c>
      <c r="J16" s="15">
        <v>9.58</v>
      </c>
    </row>
    <row r="17" spans="1:10">
      <c r="A17" s="31" t="s">
        <v>48</v>
      </c>
      <c r="B17" s="33" t="e">
        <f>HLOOKUP(YEAR(Kalkulationsblatt!$Q$22),$E$3:$DF$23,15,TRUE)</f>
        <v>#N/A</v>
      </c>
      <c r="C17" s="31"/>
      <c r="D17" s="31" t="s">
        <v>48</v>
      </c>
      <c r="E17" s="15">
        <v>52.19</v>
      </c>
      <c r="F17" s="15">
        <v>53.06</v>
      </c>
      <c r="G17" s="15">
        <v>53.06</v>
      </c>
      <c r="H17" s="15">
        <v>53.06</v>
      </c>
      <c r="I17" s="15">
        <v>59.34</v>
      </c>
      <c r="J17" s="15">
        <v>59.34</v>
      </c>
    </row>
    <row r="18" spans="1:10">
      <c r="A18" s="31" t="s">
        <v>49</v>
      </c>
      <c r="B18" s="33" t="e">
        <f>HLOOKUP(YEAR(Kalkulationsblatt!$Q$22),$E$3:$DF$23,16,TRUE)</f>
        <v>#N/A</v>
      </c>
      <c r="C18" s="31"/>
      <c r="D18" s="31" t="s">
        <v>49</v>
      </c>
      <c r="E18" s="15">
        <v>59.39</v>
      </c>
      <c r="F18" s="15">
        <v>60.73</v>
      </c>
      <c r="G18" s="15">
        <v>60.73</v>
      </c>
      <c r="H18" s="15">
        <v>60.73</v>
      </c>
      <c r="I18" s="15">
        <v>67.77</v>
      </c>
      <c r="J18" s="15">
        <v>67.77</v>
      </c>
    </row>
    <row r="19" spans="1:10">
      <c r="A19" s="31" t="s">
        <v>106</v>
      </c>
      <c r="B19" s="33" t="e">
        <f>HLOOKUP(YEAR(Kalkulationsblatt!$Q$22),$E$3:$DF$23,17,TRUE)</f>
        <v>#N/A</v>
      </c>
      <c r="C19" s="31"/>
      <c r="D19" s="31" t="s">
        <v>106</v>
      </c>
      <c r="E19" s="15">
        <v>10.38</v>
      </c>
      <c r="F19" s="15">
        <v>10.68</v>
      </c>
      <c r="G19" s="15">
        <v>10.68</v>
      </c>
      <c r="H19" s="15">
        <v>10.68</v>
      </c>
      <c r="I19" s="15">
        <v>11.15</v>
      </c>
      <c r="J19" s="15">
        <v>11.15</v>
      </c>
    </row>
    <row r="20" spans="1:10">
      <c r="A20" s="31" t="s">
        <v>105</v>
      </c>
      <c r="B20" s="33" t="e">
        <f>HLOOKUP(YEAR(Kalkulationsblatt!$Q$22),$E$3:$DF$23,18,TRUE)</f>
        <v>#N/A</v>
      </c>
      <c r="C20" s="31"/>
      <c r="D20" s="31" t="s">
        <v>105</v>
      </c>
      <c r="E20" s="15">
        <v>14.07</v>
      </c>
      <c r="F20" s="15">
        <v>14.49</v>
      </c>
      <c r="G20" s="15">
        <v>14.49</v>
      </c>
      <c r="H20" s="15">
        <v>14.49</v>
      </c>
      <c r="I20" s="15">
        <v>15.14</v>
      </c>
      <c r="J20" s="15">
        <v>15.14</v>
      </c>
    </row>
    <row r="21" spans="1:10">
      <c r="E21" s="15"/>
      <c r="F21" s="15"/>
      <c r="G21" s="15"/>
    </row>
    <row r="22" spans="1:10">
      <c r="E22" s="15"/>
      <c r="F22" s="15"/>
      <c r="G22" s="15"/>
    </row>
    <row r="23" spans="1:10">
      <c r="F23" s="15"/>
      <c r="G23" s="15"/>
      <c r="H23" s="15"/>
    </row>
    <row r="24" spans="1:10">
      <c r="F24" s="15"/>
      <c r="G24" s="15"/>
      <c r="H24" s="15"/>
    </row>
    <row r="25" spans="1:10">
      <c r="F25" s="15"/>
      <c r="G25" s="15"/>
      <c r="H25" s="15"/>
    </row>
  </sheetData>
  <customSheetViews>
    <customSheetView guid="{7D0BE349-9A86-4AC3-ABA9-D3B7B6409AA0}" state="hidden">
      <selection activeCell="I93" sqref="I93"/>
      <pageMargins left="0.7" right="0.7" top="0.78740157499999996" bottom="0.78740157499999996" header="0.3" footer="0.3"/>
    </customSheetView>
  </customSheetViews>
  <pageMargins left="0.7" right="0.7" top="0.78740157499999996" bottom="0.78740157499999996"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11"/>
  <dimension ref="A1:C714"/>
  <sheetViews>
    <sheetView topLeftCell="A16" workbookViewId="0">
      <selection activeCell="I4" sqref="I4:I20"/>
    </sheetView>
  </sheetViews>
  <sheetFormatPr baseColWidth="10" defaultRowHeight="15"/>
  <cols>
    <col min="1" max="1" width="49" customWidth="1"/>
    <col min="2" max="2" width="34.5703125" customWidth="1"/>
    <col min="3" max="3" width="14.42578125" customWidth="1"/>
    <col min="4" max="20" width="7.140625" customWidth="1"/>
    <col min="21" max="22" width="6.5703125" customWidth="1"/>
    <col min="23" max="30" width="7" customWidth="1"/>
    <col min="31" max="35" width="7.42578125" customWidth="1"/>
    <col min="36" max="36" width="14.42578125" customWidth="1"/>
    <col min="37" max="37" width="14.5703125" bestFit="1" customWidth="1"/>
    <col min="38" max="38" width="44.5703125" bestFit="1" customWidth="1"/>
    <col min="39" max="39" width="14.5703125" bestFit="1" customWidth="1"/>
    <col min="40" max="40" width="18.140625" bestFit="1" customWidth="1"/>
    <col min="41" max="41" width="14.140625" bestFit="1" customWidth="1"/>
    <col min="42" max="42" width="40.140625" bestFit="1" customWidth="1"/>
    <col min="43" max="43" width="14.140625" bestFit="1" customWidth="1"/>
    <col min="44" max="44" width="42" bestFit="1" customWidth="1"/>
    <col min="45" max="45" width="14.5703125" bestFit="1" customWidth="1"/>
    <col min="46" max="46" width="33.42578125" bestFit="1" customWidth="1"/>
    <col min="47" max="47" width="14.5703125" bestFit="1" customWidth="1"/>
    <col min="48" max="48" width="38.42578125" bestFit="1" customWidth="1"/>
    <col min="49" max="49" width="14.5703125" bestFit="1" customWidth="1"/>
    <col min="50" max="50" width="45.140625" bestFit="1" customWidth="1"/>
    <col min="51" max="51" width="14.5703125" bestFit="1" customWidth="1"/>
    <col min="52" max="52" width="32.140625" bestFit="1" customWidth="1"/>
    <col min="53" max="53" width="14.5703125" bestFit="1" customWidth="1"/>
    <col min="54" max="54" width="43.5703125" bestFit="1" customWidth="1"/>
    <col min="55" max="55" width="14.5703125" bestFit="1" customWidth="1"/>
    <col min="56" max="56" width="32.140625" bestFit="1" customWidth="1"/>
    <col min="57" max="57" width="14.5703125" bestFit="1" customWidth="1"/>
    <col min="58" max="58" width="43.85546875" bestFit="1" customWidth="1"/>
    <col min="59" max="59" width="14.5703125" bestFit="1" customWidth="1"/>
    <col min="60" max="60" width="21.85546875" bestFit="1" customWidth="1"/>
    <col min="61" max="61" width="14.85546875" bestFit="1" customWidth="1"/>
    <col min="62" max="62" width="19.140625" bestFit="1" customWidth="1"/>
    <col min="63" max="63" width="14.85546875" bestFit="1" customWidth="1"/>
    <col min="64" max="64" width="15.140625" bestFit="1" customWidth="1"/>
    <col min="65" max="65" width="14.85546875" bestFit="1" customWidth="1"/>
    <col min="66" max="66" width="18.85546875" bestFit="1" customWidth="1"/>
    <col min="67" max="67" width="14.85546875" bestFit="1" customWidth="1"/>
    <col min="68" max="68" width="13.42578125" bestFit="1" customWidth="1"/>
    <col min="69" max="69" width="14.85546875" bestFit="1" customWidth="1"/>
    <col min="70" max="70" width="14.42578125" bestFit="1" customWidth="1"/>
  </cols>
  <sheetData>
    <row r="1" spans="1:3">
      <c r="A1" s="115" t="s">
        <v>882</v>
      </c>
      <c r="B1" t="s">
        <v>881</v>
      </c>
    </row>
    <row r="3" spans="1:3">
      <c r="A3" s="115" t="s">
        <v>880</v>
      </c>
      <c r="B3" s="115" t="s">
        <v>879</v>
      </c>
    </row>
    <row r="4" spans="1:3">
      <c r="A4" s="115" t="s">
        <v>878</v>
      </c>
      <c r="B4" t="s">
        <v>877</v>
      </c>
      <c r="C4" t="s">
        <v>167</v>
      </c>
    </row>
    <row r="5" spans="1:3">
      <c r="A5" s="114" t="s">
        <v>876</v>
      </c>
      <c r="B5" s="113">
        <v>120</v>
      </c>
      <c r="C5" s="113">
        <v>120</v>
      </c>
    </row>
    <row r="6" spans="1:3">
      <c r="A6" s="114" t="s">
        <v>875</v>
      </c>
      <c r="B6" s="113">
        <v>240</v>
      </c>
      <c r="C6" s="113">
        <v>240</v>
      </c>
    </row>
    <row r="7" spans="1:3">
      <c r="A7" s="114" t="s">
        <v>874</v>
      </c>
      <c r="B7" s="113">
        <v>96</v>
      </c>
      <c r="C7" s="113">
        <v>96</v>
      </c>
    </row>
    <row r="8" spans="1:3">
      <c r="A8" s="114" t="s">
        <v>873</v>
      </c>
      <c r="B8" s="113">
        <v>216</v>
      </c>
      <c r="C8" s="113">
        <v>216</v>
      </c>
    </row>
    <row r="9" spans="1:3">
      <c r="A9" s="114" t="s">
        <v>872</v>
      </c>
      <c r="B9" s="113">
        <v>120</v>
      </c>
      <c r="C9" s="113">
        <v>120</v>
      </c>
    </row>
    <row r="10" spans="1:3">
      <c r="A10" s="114" t="s">
        <v>871</v>
      </c>
      <c r="B10" s="113">
        <v>240</v>
      </c>
      <c r="C10" s="113">
        <v>240</v>
      </c>
    </row>
    <row r="11" spans="1:3">
      <c r="A11" s="114" t="s">
        <v>870</v>
      </c>
      <c r="B11" s="113">
        <v>96</v>
      </c>
      <c r="C11" s="113">
        <v>96</v>
      </c>
    </row>
    <row r="12" spans="1:3">
      <c r="A12" s="114" t="s">
        <v>869</v>
      </c>
      <c r="B12" s="113">
        <v>144</v>
      </c>
      <c r="C12" s="113">
        <v>144</v>
      </c>
    </row>
    <row r="13" spans="1:3">
      <c r="A13" s="114" t="s">
        <v>868</v>
      </c>
      <c r="B13" s="113">
        <v>48</v>
      </c>
      <c r="C13" s="113">
        <v>48</v>
      </c>
    </row>
    <row r="14" spans="1:3">
      <c r="A14" s="114" t="s">
        <v>867</v>
      </c>
      <c r="B14" s="113">
        <v>96</v>
      </c>
      <c r="C14" s="113">
        <v>96</v>
      </c>
    </row>
    <row r="15" spans="1:3">
      <c r="A15" s="114" t="s">
        <v>866</v>
      </c>
      <c r="B15" s="113">
        <v>132</v>
      </c>
      <c r="C15" s="113">
        <v>132</v>
      </c>
    </row>
    <row r="16" spans="1:3">
      <c r="A16" s="114" t="s">
        <v>865</v>
      </c>
      <c r="B16" s="113">
        <v>240</v>
      </c>
      <c r="C16" s="113">
        <v>240</v>
      </c>
    </row>
    <row r="17" spans="1:3">
      <c r="A17" s="114" t="s">
        <v>864</v>
      </c>
      <c r="B17" s="113">
        <v>240</v>
      </c>
      <c r="C17" s="113">
        <v>240</v>
      </c>
    </row>
    <row r="18" spans="1:3">
      <c r="A18" s="114" t="s">
        <v>863</v>
      </c>
      <c r="B18" s="113">
        <v>144</v>
      </c>
      <c r="C18" s="113">
        <v>144</v>
      </c>
    </row>
    <row r="19" spans="1:3">
      <c r="A19" s="114" t="s">
        <v>862</v>
      </c>
      <c r="B19" s="113">
        <v>96</v>
      </c>
      <c r="C19" s="113">
        <v>96</v>
      </c>
    </row>
    <row r="20" spans="1:3">
      <c r="A20" s="114" t="s">
        <v>861</v>
      </c>
      <c r="B20" s="113">
        <v>72</v>
      </c>
      <c r="C20" s="113">
        <v>72</v>
      </c>
    </row>
    <row r="21" spans="1:3">
      <c r="A21" s="114" t="s">
        <v>860</v>
      </c>
      <c r="B21" s="113">
        <v>96</v>
      </c>
      <c r="C21" s="113">
        <v>96</v>
      </c>
    </row>
    <row r="22" spans="1:3">
      <c r="A22" s="114" t="s">
        <v>859</v>
      </c>
      <c r="B22" s="113">
        <v>96</v>
      </c>
      <c r="C22" s="113">
        <v>96</v>
      </c>
    </row>
    <row r="23" spans="1:3">
      <c r="A23" s="114" t="s">
        <v>858</v>
      </c>
      <c r="B23" s="113">
        <v>96</v>
      </c>
      <c r="C23" s="113">
        <v>96</v>
      </c>
    </row>
    <row r="24" spans="1:3">
      <c r="A24" s="114" t="s">
        <v>857</v>
      </c>
      <c r="B24" s="113">
        <v>96</v>
      </c>
      <c r="C24" s="113">
        <v>96</v>
      </c>
    </row>
    <row r="25" spans="1:3">
      <c r="A25" s="114" t="s">
        <v>856</v>
      </c>
      <c r="B25" s="113">
        <v>96</v>
      </c>
      <c r="C25" s="113">
        <v>96</v>
      </c>
    </row>
    <row r="26" spans="1:3">
      <c r="A26" s="114" t="s">
        <v>855</v>
      </c>
      <c r="B26" s="113">
        <v>96</v>
      </c>
      <c r="C26" s="113">
        <v>96</v>
      </c>
    </row>
    <row r="27" spans="1:3">
      <c r="A27" s="114" t="s">
        <v>854</v>
      </c>
      <c r="B27" s="113">
        <v>96</v>
      </c>
      <c r="C27" s="113">
        <v>96</v>
      </c>
    </row>
    <row r="28" spans="1:3">
      <c r="A28" s="114" t="s">
        <v>853</v>
      </c>
      <c r="B28" s="113">
        <v>96</v>
      </c>
      <c r="C28" s="113">
        <v>96</v>
      </c>
    </row>
    <row r="29" spans="1:3">
      <c r="A29" s="114" t="s">
        <v>852</v>
      </c>
      <c r="B29" s="113">
        <v>96</v>
      </c>
      <c r="C29" s="113">
        <v>96</v>
      </c>
    </row>
    <row r="30" spans="1:3">
      <c r="A30" s="114" t="s">
        <v>851</v>
      </c>
      <c r="B30" s="113">
        <v>72</v>
      </c>
      <c r="C30" s="113">
        <v>72</v>
      </c>
    </row>
    <row r="31" spans="1:3">
      <c r="A31" s="114" t="s">
        <v>850</v>
      </c>
      <c r="B31" s="113">
        <v>96</v>
      </c>
      <c r="C31" s="113">
        <v>96</v>
      </c>
    </row>
    <row r="32" spans="1:3">
      <c r="A32" s="114" t="s">
        <v>849</v>
      </c>
      <c r="B32" s="113">
        <v>120</v>
      </c>
      <c r="C32" s="113">
        <v>120</v>
      </c>
    </row>
    <row r="33" spans="1:3">
      <c r="A33" s="114" t="s">
        <v>848</v>
      </c>
      <c r="B33" s="113">
        <v>96</v>
      </c>
      <c r="C33" s="113">
        <v>96</v>
      </c>
    </row>
    <row r="34" spans="1:3">
      <c r="A34" s="114" t="s">
        <v>847</v>
      </c>
      <c r="B34" s="113">
        <v>96</v>
      </c>
      <c r="C34" s="113">
        <v>96</v>
      </c>
    </row>
    <row r="35" spans="1:3">
      <c r="A35" s="114" t="s">
        <v>846</v>
      </c>
      <c r="B35" s="113">
        <v>120</v>
      </c>
      <c r="C35" s="113">
        <v>120</v>
      </c>
    </row>
    <row r="36" spans="1:3">
      <c r="A36" s="114" t="s">
        <v>845</v>
      </c>
      <c r="B36" s="113">
        <v>120</v>
      </c>
      <c r="C36" s="113">
        <v>120</v>
      </c>
    </row>
    <row r="37" spans="1:3">
      <c r="A37" s="114" t="s">
        <v>844</v>
      </c>
      <c r="B37" s="113">
        <v>72</v>
      </c>
      <c r="C37" s="113">
        <v>72</v>
      </c>
    </row>
    <row r="38" spans="1:3">
      <c r="A38" s="114" t="s">
        <v>843</v>
      </c>
      <c r="B38" s="113">
        <v>120</v>
      </c>
      <c r="C38" s="113">
        <v>120</v>
      </c>
    </row>
    <row r="39" spans="1:3">
      <c r="A39" s="114" t="s">
        <v>842</v>
      </c>
      <c r="B39" s="113">
        <v>144</v>
      </c>
      <c r="C39" s="113">
        <v>144</v>
      </c>
    </row>
    <row r="40" spans="1:3">
      <c r="A40" s="114" t="s">
        <v>841</v>
      </c>
      <c r="B40" s="113">
        <v>120</v>
      </c>
      <c r="C40" s="113">
        <v>120</v>
      </c>
    </row>
    <row r="41" spans="1:3">
      <c r="A41" s="114" t="s">
        <v>840</v>
      </c>
      <c r="B41" s="113">
        <v>120</v>
      </c>
      <c r="C41" s="113">
        <v>120</v>
      </c>
    </row>
    <row r="42" spans="1:3">
      <c r="A42" s="114" t="s">
        <v>839</v>
      </c>
      <c r="B42" s="113">
        <v>120</v>
      </c>
      <c r="C42" s="113">
        <v>120</v>
      </c>
    </row>
    <row r="43" spans="1:3">
      <c r="A43" s="114" t="s">
        <v>838</v>
      </c>
      <c r="B43" s="113">
        <v>96</v>
      </c>
      <c r="C43" s="113">
        <v>96</v>
      </c>
    </row>
    <row r="44" spans="1:3">
      <c r="A44" s="114" t="s">
        <v>837</v>
      </c>
      <c r="B44" s="113">
        <v>96</v>
      </c>
      <c r="C44" s="113">
        <v>96</v>
      </c>
    </row>
    <row r="45" spans="1:3">
      <c r="A45" s="114" t="s">
        <v>836</v>
      </c>
      <c r="B45" s="113">
        <v>96</v>
      </c>
      <c r="C45" s="113">
        <v>96</v>
      </c>
    </row>
    <row r="46" spans="1:3">
      <c r="A46" s="114" t="s">
        <v>835</v>
      </c>
      <c r="B46" s="113">
        <v>120</v>
      </c>
      <c r="C46" s="113">
        <v>120</v>
      </c>
    </row>
    <row r="47" spans="1:3">
      <c r="A47" s="114" t="s">
        <v>834</v>
      </c>
      <c r="B47" s="113">
        <v>96</v>
      </c>
      <c r="C47" s="113">
        <v>96</v>
      </c>
    </row>
    <row r="48" spans="1:3">
      <c r="A48" s="114" t="s">
        <v>833</v>
      </c>
      <c r="B48" s="113">
        <v>96</v>
      </c>
      <c r="C48" s="113">
        <v>96</v>
      </c>
    </row>
    <row r="49" spans="1:3">
      <c r="A49" s="114" t="s">
        <v>832</v>
      </c>
      <c r="B49" s="113">
        <v>96</v>
      </c>
      <c r="C49" s="113">
        <v>96</v>
      </c>
    </row>
    <row r="50" spans="1:3">
      <c r="A50" s="114" t="s">
        <v>831</v>
      </c>
      <c r="B50" s="113">
        <v>96</v>
      </c>
      <c r="C50" s="113">
        <v>96</v>
      </c>
    </row>
    <row r="51" spans="1:3">
      <c r="A51" s="114" t="s">
        <v>830</v>
      </c>
      <c r="B51" s="113">
        <v>96</v>
      </c>
      <c r="C51" s="113">
        <v>96</v>
      </c>
    </row>
    <row r="52" spans="1:3">
      <c r="A52" s="114" t="s">
        <v>829</v>
      </c>
      <c r="B52" s="113">
        <v>72</v>
      </c>
      <c r="C52" s="113">
        <v>72</v>
      </c>
    </row>
    <row r="53" spans="1:3">
      <c r="A53" s="114" t="s">
        <v>828</v>
      </c>
      <c r="B53" s="113">
        <v>96</v>
      </c>
      <c r="C53" s="113">
        <v>96</v>
      </c>
    </row>
    <row r="54" spans="1:3">
      <c r="A54" s="114" t="s">
        <v>827</v>
      </c>
      <c r="B54" s="113">
        <v>96</v>
      </c>
      <c r="C54" s="113">
        <v>96</v>
      </c>
    </row>
    <row r="55" spans="1:3">
      <c r="A55" s="114" t="s">
        <v>826</v>
      </c>
      <c r="B55" s="113">
        <v>96</v>
      </c>
      <c r="C55" s="113">
        <v>96</v>
      </c>
    </row>
    <row r="56" spans="1:3">
      <c r="A56" s="114" t="s">
        <v>825</v>
      </c>
      <c r="B56" s="113">
        <v>156</v>
      </c>
      <c r="C56" s="113">
        <v>156</v>
      </c>
    </row>
    <row r="57" spans="1:3">
      <c r="A57" s="114" t="s">
        <v>824</v>
      </c>
      <c r="B57" s="113">
        <v>96</v>
      </c>
      <c r="C57" s="113">
        <v>96</v>
      </c>
    </row>
    <row r="58" spans="1:3">
      <c r="A58" s="114" t="s">
        <v>823</v>
      </c>
      <c r="B58" s="113">
        <v>96</v>
      </c>
      <c r="C58" s="113">
        <v>96</v>
      </c>
    </row>
    <row r="59" spans="1:3">
      <c r="A59" s="114" t="s">
        <v>822</v>
      </c>
      <c r="B59" s="113">
        <v>72</v>
      </c>
      <c r="C59" s="113">
        <v>72</v>
      </c>
    </row>
    <row r="60" spans="1:3">
      <c r="A60" s="114" t="s">
        <v>821</v>
      </c>
      <c r="B60" s="113">
        <v>120</v>
      </c>
      <c r="C60" s="113">
        <v>120</v>
      </c>
    </row>
    <row r="61" spans="1:3">
      <c r="A61" s="114" t="s">
        <v>820</v>
      </c>
      <c r="B61" s="113">
        <v>72</v>
      </c>
      <c r="C61" s="113">
        <v>72</v>
      </c>
    </row>
    <row r="62" spans="1:3">
      <c r="A62" s="114" t="s">
        <v>819</v>
      </c>
      <c r="B62" s="113">
        <v>96</v>
      </c>
      <c r="C62" s="113">
        <v>96</v>
      </c>
    </row>
    <row r="63" spans="1:3">
      <c r="A63" s="114" t="s">
        <v>818</v>
      </c>
      <c r="B63" s="113">
        <v>120</v>
      </c>
      <c r="C63" s="113">
        <v>120</v>
      </c>
    </row>
    <row r="64" spans="1:3">
      <c r="A64" s="114" t="s">
        <v>817</v>
      </c>
      <c r="B64" s="113">
        <v>96</v>
      </c>
      <c r="C64" s="113">
        <v>96</v>
      </c>
    </row>
    <row r="65" spans="1:3">
      <c r="A65" s="114" t="s">
        <v>816</v>
      </c>
      <c r="B65" s="113">
        <v>72</v>
      </c>
      <c r="C65" s="113">
        <v>72</v>
      </c>
    </row>
    <row r="66" spans="1:3">
      <c r="A66" s="114" t="s">
        <v>815</v>
      </c>
      <c r="B66" s="113">
        <v>96</v>
      </c>
      <c r="C66" s="113">
        <v>96</v>
      </c>
    </row>
    <row r="67" spans="1:3">
      <c r="A67" s="114" t="s">
        <v>814</v>
      </c>
      <c r="B67" s="113">
        <v>96</v>
      </c>
      <c r="C67" s="113">
        <v>96</v>
      </c>
    </row>
    <row r="68" spans="1:3">
      <c r="A68" s="114" t="s">
        <v>813</v>
      </c>
      <c r="B68" s="113">
        <v>144</v>
      </c>
      <c r="C68" s="113">
        <v>144</v>
      </c>
    </row>
    <row r="69" spans="1:3">
      <c r="A69" s="114" t="s">
        <v>812</v>
      </c>
      <c r="B69" s="113">
        <v>72</v>
      </c>
      <c r="C69" s="113">
        <v>72</v>
      </c>
    </row>
    <row r="70" spans="1:3">
      <c r="A70" s="114" t="s">
        <v>811</v>
      </c>
      <c r="B70" s="113">
        <v>96</v>
      </c>
      <c r="C70" s="113">
        <v>96</v>
      </c>
    </row>
    <row r="71" spans="1:3">
      <c r="A71" s="114" t="s">
        <v>810</v>
      </c>
      <c r="B71" s="113">
        <v>96</v>
      </c>
      <c r="C71" s="113">
        <v>96</v>
      </c>
    </row>
    <row r="72" spans="1:3">
      <c r="A72" s="114" t="s">
        <v>809</v>
      </c>
      <c r="B72" s="113">
        <v>120</v>
      </c>
      <c r="C72" s="113">
        <v>120</v>
      </c>
    </row>
    <row r="73" spans="1:3">
      <c r="A73" s="114" t="s">
        <v>808</v>
      </c>
      <c r="B73" s="113">
        <v>120</v>
      </c>
      <c r="C73" s="113">
        <v>120</v>
      </c>
    </row>
    <row r="74" spans="1:3">
      <c r="A74" s="114" t="s">
        <v>807</v>
      </c>
      <c r="B74" s="113">
        <v>96</v>
      </c>
      <c r="C74" s="113">
        <v>96</v>
      </c>
    </row>
    <row r="75" spans="1:3">
      <c r="A75" s="114" t="s">
        <v>806</v>
      </c>
      <c r="B75" s="113">
        <v>120</v>
      </c>
      <c r="C75" s="113">
        <v>120</v>
      </c>
    </row>
    <row r="76" spans="1:3">
      <c r="A76" s="114" t="s">
        <v>805</v>
      </c>
      <c r="B76" s="113">
        <v>96</v>
      </c>
      <c r="C76" s="113">
        <v>96</v>
      </c>
    </row>
    <row r="77" spans="1:3">
      <c r="A77" s="114" t="s">
        <v>804</v>
      </c>
      <c r="B77" s="113">
        <v>72</v>
      </c>
      <c r="C77" s="113">
        <v>72</v>
      </c>
    </row>
    <row r="78" spans="1:3">
      <c r="A78" s="114" t="s">
        <v>803</v>
      </c>
      <c r="B78" s="113">
        <v>96</v>
      </c>
      <c r="C78" s="113">
        <v>96</v>
      </c>
    </row>
    <row r="79" spans="1:3">
      <c r="A79" s="114" t="s">
        <v>802</v>
      </c>
      <c r="B79" s="113">
        <v>96</v>
      </c>
      <c r="C79" s="113">
        <v>96</v>
      </c>
    </row>
    <row r="80" spans="1:3">
      <c r="A80" s="114" t="s">
        <v>801</v>
      </c>
      <c r="B80" s="113">
        <v>96</v>
      </c>
      <c r="C80" s="113">
        <v>96</v>
      </c>
    </row>
    <row r="81" spans="1:3">
      <c r="A81" s="114" t="s">
        <v>800</v>
      </c>
      <c r="B81" s="113">
        <v>96</v>
      </c>
      <c r="C81" s="113">
        <v>96</v>
      </c>
    </row>
    <row r="82" spans="1:3">
      <c r="A82" s="114" t="s">
        <v>799</v>
      </c>
      <c r="B82" s="113">
        <v>96</v>
      </c>
      <c r="C82" s="113">
        <v>96</v>
      </c>
    </row>
    <row r="83" spans="1:3">
      <c r="A83" s="114" t="s">
        <v>798</v>
      </c>
      <c r="B83" s="113">
        <v>96</v>
      </c>
      <c r="C83" s="113">
        <v>96</v>
      </c>
    </row>
    <row r="84" spans="1:3">
      <c r="A84" s="114" t="s">
        <v>797</v>
      </c>
      <c r="B84" s="113">
        <v>120</v>
      </c>
      <c r="C84" s="113">
        <v>120</v>
      </c>
    </row>
    <row r="85" spans="1:3">
      <c r="A85" s="114" t="s">
        <v>796</v>
      </c>
      <c r="B85" s="113">
        <v>96</v>
      </c>
      <c r="C85" s="113">
        <v>96</v>
      </c>
    </row>
    <row r="86" spans="1:3">
      <c r="A86" s="114" t="s">
        <v>795</v>
      </c>
      <c r="B86" s="113">
        <v>120</v>
      </c>
      <c r="C86" s="113">
        <v>120</v>
      </c>
    </row>
    <row r="87" spans="1:3">
      <c r="A87" s="114" t="s">
        <v>794</v>
      </c>
      <c r="B87" s="113">
        <v>144</v>
      </c>
      <c r="C87" s="113">
        <v>144</v>
      </c>
    </row>
    <row r="88" spans="1:3">
      <c r="A88" s="114" t="s">
        <v>793</v>
      </c>
      <c r="B88" s="113">
        <v>120</v>
      </c>
      <c r="C88" s="113">
        <v>120</v>
      </c>
    </row>
    <row r="89" spans="1:3">
      <c r="A89" s="114" t="s">
        <v>792</v>
      </c>
      <c r="B89" s="113">
        <v>144</v>
      </c>
      <c r="C89" s="113">
        <v>144</v>
      </c>
    </row>
    <row r="90" spans="1:3">
      <c r="A90" s="114" t="s">
        <v>791</v>
      </c>
      <c r="B90" s="113">
        <v>96</v>
      </c>
      <c r="C90" s="113">
        <v>96</v>
      </c>
    </row>
    <row r="91" spans="1:3">
      <c r="A91" s="114" t="s">
        <v>790</v>
      </c>
      <c r="B91" s="113">
        <v>96</v>
      </c>
      <c r="C91" s="113">
        <v>96</v>
      </c>
    </row>
    <row r="92" spans="1:3">
      <c r="A92" s="114" t="s">
        <v>789</v>
      </c>
      <c r="B92" s="113">
        <v>144</v>
      </c>
      <c r="C92" s="113">
        <v>144</v>
      </c>
    </row>
    <row r="93" spans="1:3">
      <c r="A93" s="114" t="s">
        <v>788</v>
      </c>
      <c r="B93" s="113">
        <v>96</v>
      </c>
      <c r="C93" s="113">
        <v>96</v>
      </c>
    </row>
    <row r="94" spans="1:3">
      <c r="A94" s="114" t="s">
        <v>787</v>
      </c>
      <c r="B94" s="113">
        <v>96</v>
      </c>
      <c r="C94" s="113">
        <v>96</v>
      </c>
    </row>
    <row r="95" spans="1:3">
      <c r="A95" s="114" t="s">
        <v>786</v>
      </c>
      <c r="B95" s="113">
        <v>96</v>
      </c>
      <c r="C95" s="113">
        <v>96</v>
      </c>
    </row>
    <row r="96" spans="1:3">
      <c r="A96" s="114" t="s">
        <v>785</v>
      </c>
      <c r="B96" s="113">
        <v>96</v>
      </c>
      <c r="C96" s="113">
        <v>96</v>
      </c>
    </row>
    <row r="97" spans="1:3">
      <c r="A97" s="114" t="s">
        <v>784</v>
      </c>
      <c r="B97" s="113">
        <v>96</v>
      </c>
      <c r="C97" s="113">
        <v>96</v>
      </c>
    </row>
    <row r="98" spans="1:3">
      <c r="A98" s="114" t="s">
        <v>783</v>
      </c>
      <c r="B98" s="113">
        <v>96</v>
      </c>
      <c r="C98" s="113">
        <v>96</v>
      </c>
    </row>
    <row r="99" spans="1:3">
      <c r="A99" s="114" t="s">
        <v>782</v>
      </c>
      <c r="B99" s="113">
        <v>96</v>
      </c>
      <c r="C99" s="113">
        <v>96</v>
      </c>
    </row>
    <row r="100" spans="1:3">
      <c r="A100" s="114" t="s">
        <v>781</v>
      </c>
      <c r="B100" s="113">
        <v>72</v>
      </c>
      <c r="C100" s="113">
        <v>72</v>
      </c>
    </row>
    <row r="101" spans="1:3">
      <c r="A101" s="114" t="s">
        <v>780</v>
      </c>
      <c r="B101" s="113">
        <v>144</v>
      </c>
      <c r="C101" s="113">
        <v>144</v>
      </c>
    </row>
    <row r="102" spans="1:3">
      <c r="A102" s="114" t="s">
        <v>779</v>
      </c>
      <c r="B102" s="113">
        <v>96</v>
      </c>
      <c r="C102" s="113">
        <v>96</v>
      </c>
    </row>
    <row r="103" spans="1:3">
      <c r="A103" s="114" t="s">
        <v>778</v>
      </c>
      <c r="B103" s="113">
        <v>96</v>
      </c>
      <c r="C103" s="113">
        <v>96</v>
      </c>
    </row>
    <row r="104" spans="1:3">
      <c r="A104" s="114" t="s">
        <v>777</v>
      </c>
      <c r="B104" s="113">
        <v>120</v>
      </c>
      <c r="C104" s="113">
        <v>120</v>
      </c>
    </row>
    <row r="105" spans="1:3">
      <c r="A105" s="114" t="s">
        <v>776</v>
      </c>
      <c r="B105" s="113">
        <v>144</v>
      </c>
      <c r="C105" s="113">
        <v>144</v>
      </c>
    </row>
    <row r="106" spans="1:3">
      <c r="A106" s="114" t="s">
        <v>775</v>
      </c>
      <c r="B106" s="113">
        <v>84</v>
      </c>
      <c r="C106" s="113">
        <v>84</v>
      </c>
    </row>
    <row r="107" spans="1:3">
      <c r="A107" s="114" t="s">
        <v>774</v>
      </c>
      <c r="B107" s="113">
        <v>96</v>
      </c>
      <c r="C107" s="113">
        <v>96</v>
      </c>
    </row>
    <row r="108" spans="1:3">
      <c r="A108" s="114" t="s">
        <v>773</v>
      </c>
      <c r="B108" s="113">
        <v>120</v>
      </c>
      <c r="C108" s="113">
        <v>120</v>
      </c>
    </row>
    <row r="109" spans="1:3">
      <c r="A109" s="114" t="s">
        <v>772</v>
      </c>
      <c r="B109" s="113">
        <v>120</v>
      </c>
      <c r="C109" s="113">
        <v>120</v>
      </c>
    </row>
    <row r="110" spans="1:3">
      <c r="A110" s="114" t="s">
        <v>771</v>
      </c>
      <c r="B110" s="113">
        <v>96</v>
      </c>
      <c r="C110" s="113">
        <v>96</v>
      </c>
    </row>
    <row r="111" spans="1:3">
      <c r="A111" s="114" t="s">
        <v>770</v>
      </c>
      <c r="B111" s="113">
        <v>96</v>
      </c>
      <c r="C111" s="113">
        <v>96</v>
      </c>
    </row>
    <row r="112" spans="1:3">
      <c r="A112" s="114" t="s">
        <v>769</v>
      </c>
      <c r="B112" s="113">
        <v>192</v>
      </c>
      <c r="C112" s="113">
        <v>192</v>
      </c>
    </row>
    <row r="113" spans="1:3">
      <c r="A113" s="114" t="s">
        <v>768</v>
      </c>
      <c r="B113" s="113">
        <v>144</v>
      </c>
      <c r="C113" s="113">
        <v>144</v>
      </c>
    </row>
    <row r="114" spans="1:3">
      <c r="A114" s="114" t="s">
        <v>767</v>
      </c>
      <c r="B114" s="113">
        <v>144</v>
      </c>
      <c r="C114" s="113">
        <v>144</v>
      </c>
    </row>
    <row r="115" spans="1:3">
      <c r="A115" s="114" t="s">
        <v>766</v>
      </c>
      <c r="B115" s="113">
        <v>96</v>
      </c>
      <c r="C115" s="113">
        <v>96</v>
      </c>
    </row>
    <row r="116" spans="1:3">
      <c r="A116" s="114" t="s">
        <v>765</v>
      </c>
      <c r="B116" s="113">
        <v>96</v>
      </c>
      <c r="C116" s="113">
        <v>96</v>
      </c>
    </row>
    <row r="117" spans="1:3">
      <c r="A117" s="114" t="s">
        <v>764</v>
      </c>
      <c r="B117" s="113">
        <v>120</v>
      </c>
      <c r="C117" s="113">
        <v>120</v>
      </c>
    </row>
    <row r="118" spans="1:3">
      <c r="A118" s="114" t="s">
        <v>763</v>
      </c>
      <c r="B118" s="113">
        <v>96</v>
      </c>
      <c r="C118" s="113">
        <v>96</v>
      </c>
    </row>
    <row r="119" spans="1:3">
      <c r="A119" s="114" t="s">
        <v>762</v>
      </c>
      <c r="B119" s="113">
        <v>96</v>
      </c>
      <c r="C119" s="113">
        <v>96</v>
      </c>
    </row>
    <row r="120" spans="1:3">
      <c r="A120" s="114" t="s">
        <v>761</v>
      </c>
      <c r="B120" s="113">
        <v>144</v>
      </c>
      <c r="C120" s="113">
        <v>144</v>
      </c>
    </row>
    <row r="121" spans="1:3">
      <c r="A121" s="114" t="s">
        <v>760</v>
      </c>
      <c r="B121" s="113">
        <v>96</v>
      </c>
      <c r="C121" s="113">
        <v>96</v>
      </c>
    </row>
    <row r="122" spans="1:3">
      <c r="A122" s="114" t="s">
        <v>759</v>
      </c>
      <c r="B122" s="113">
        <v>144</v>
      </c>
      <c r="C122" s="113">
        <v>144</v>
      </c>
    </row>
    <row r="123" spans="1:3">
      <c r="A123" s="114" t="s">
        <v>758</v>
      </c>
      <c r="B123" s="113">
        <v>96</v>
      </c>
      <c r="C123" s="113">
        <v>96</v>
      </c>
    </row>
    <row r="124" spans="1:3">
      <c r="A124" s="114" t="s">
        <v>757</v>
      </c>
      <c r="B124" s="113">
        <v>72</v>
      </c>
      <c r="C124" s="113">
        <v>72</v>
      </c>
    </row>
    <row r="125" spans="1:3">
      <c r="A125" s="114" t="s">
        <v>756</v>
      </c>
      <c r="B125" s="113">
        <v>96</v>
      </c>
      <c r="C125" s="113">
        <v>96</v>
      </c>
    </row>
    <row r="126" spans="1:3">
      <c r="A126" s="114" t="s">
        <v>755</v>
      </c>
      <c r="B126" s="113">
        <v>96</v>
      </c>
      <c r="C126" s="113">
        <v>96</v>
      </c>
    </row>
    <row r="127" spans="1:3">
      <c r="A127" s="114" t="s">
        <v>754</v>
      </c>
      <c r="B127" s="113">
        <v>96</v>
      </c>
      <c r="C127" s="113">
        <v>96</v>
      </c>
    </row>
    <row r="128" spans="1:3">
      <c r="A128" s="114" t="s">
        <v>753</v>
      </c>
      <c r="B128" s="113">
        <v>96</v>
      </c>
      <c r="C128" s="113">
        <v>96</v>
      </c>
    </row>
    <row r="129" spans="1:3">
      <c r="A129" s="114" t="s">
        <v>752</v>
      </c>
      <c r="B129" s="113">
        <v>120</v>
      </c>
      <c r="C129" s="113">
        <v>120</v>
      </c>
    </row>
    <row r="130" spans="1:3">
      <c r="A130" s="114" t="s">
        <v>751</v>
      </c>
      <c r="B130" s="113">
        <v>96</v>
      </c>
      <c r="C130" s="113">
        <v>96</v>
      </c>
    </row>
    <row r="131" spans="1:3">
      <c r="A131" s="114" t="s">
        <v>750</v>
      </c>
      <c r="B131" s="113">
        <v>121</v>
      </c>
      <c r="C131" s="113">
        <v>121</v>
      </c>
    </row>
    <row r="132" spans="1:3">
      <c r="A132" s="114" t="s">
        <v>749</v>
      </c>
      <c r="B132" s="113">
        <v>96</v>
      </c>
      <c r="C132" s="113">
        <v>96</v>
      </c>
    </row>
    <row r="133" spans="1:3">
      <c r="A133" s="114" t="s">
        <v>748</v>
      </c>
      <c r="B133" s="113">
        <v>96</v>
      </c>
      <c r="C133" s="113">
        <v>96</v>
      </c>
    </row>
    <row r="134" spans="1:3">
      <c r="A134" s="114" t="s">
        <v>747</v>
      </c>
      <c r="B134" s="113">
        <v>240</v>
      </c>
      <c r="C134" s="113">
        <v>240</v>
      </c>
    </row>
    <row r="135" spans="1:3">
      <c r="A135" s="114" t="s">
        <v>746</v>
      </c>
      <c r="B135" s="113">
        <v>96</v>
      </c>
      <c r="C135" s="113">
        <v>96</v>
      </c>
    </row>
    <row r="136" spans="1:3">
      <c r="A136" s="114" t="s">
        <v>745</v>
      </c>
      <c r="B136" s="113">
        <v>120</v>
      </c>
      <c r="C136" s="113">
        <v>120</v>
      </c>
    </row>
    <row r="137" spans="1:3">
      <c r="A137" s="114" t="s">
        <v>744</v>
      </c>
      <c r="B137" s="113">
        <v>72</v>
      </c>
      <c r="C137" s="113">
        <v>72</v>
      </c>
    </row>
    <row r="138" spans="1:3">
      <c r="A138" s="114" t="s">
        <v>743</v>
      </c>
      <c r="B138" s="113">
        <v>96</v>
      </c>
      <c r="C138" s="113">
        <v>96</v>
      </c>
    </row>
    <row r="139" spans="1:3">
      <c r="A139" s="114" t="s">
        <v>742</v>
      </c>
      <c r="B139" s="113">
        <v>216</v>
      </c>
      <c r="C139" s="113">
        <v>216</v>
      </c>
    </row>
    <row r="140" spans="1:3">
      <c r="A140" s="114" t="s">
        <v>741</v>
      </c>
      <c r="B140" s="113">
        <v>96</v>
      </c>
      <c r="C140" s="113">
        <v>96</v>
      </c>
    </row>
    <row r="141" spans="1:3">
      <c r="A141" s="114" t="s">
        <v>740</v>
      </c>
      <c r="B141" s="113">
        <v>120</v>
      </c>
      <c r="C141" s="113">
        <v>120</v>
      </c>
    </row>
    <row r="142" spans="1:3">
      <c r="A142" s="114" t="s">
        <v>739</v>
      </c>
      <c r="B142" s="113">
        <v>96</v>
      </c>
      <c r="C142" s="113">
        <v>96</v>
      </c>
    </row>
    <row r="143" spans="1:3">
      <c r="A143" s="114" t="s">
        <v>738</v>
      </c>
      <c r="B143" s="113">
        <v>96</v>
      </c>
      <c r="C143" s="113">
        <v>96</v>
      </c>
    </row>
    <row r="144" spans="1:3">
      <c r="A144" s="114" t="s">
        <v>737</v>
      </c>
      <c r="B144" s="113">
        <v>144</v>
      </c>
      <c r="C144" s="113">
        <v>144</v>
      </c>
    </row>
    <row r="145" spans="1:3">
      <c r="A145" s="114" t="s">
        <v>736</v>
      </c>
      <c r="B145" s="113">
        <v>96</v>
      </c>
      <c r="C145" s="113">
        <v>96</v>
      </c>
    </row>
    <row r="146" spans="1:3">
      <c r="A146" s="114" t="s">
        <v>735</v>
      </c>
      <c r="B146" s="113">
        <v>96</v>
      </c>
      <c r="C146" s="113">
        <v>96</v>
      </c>
    </row>
    <row r="147" spans="1:3">
      <c r="A147" s="114" t="s">
        <v>734</v>
      </c>
      <c r="B147" s="113">
        <v>144</v>
      </c>
      <c r="C147" s="113">
        <v>144</v>
      </c>
    </row>
    <row r="148" spans="1:3">
      <c r="A148" s="114" t="s">
        <v>733</v>
      </c>
      <c r="B148" s="113">
        <v>96</v>
      </c>
      <c r="C148" s="113">
        <v>96</v>
      </c>
    </row>
    <row r="149" spans="1:3">
      <c r="A149" s="114" t="s">
        <v>732</v>
      </c>
      <c r="B149" s="113">
        <v>96</v>
      </c>
      <c r="C149" s="113">
        <v>96</v>
      </c>
    </row>
    <row r="150" spans="1:3">
      <c r="A150" s="114" t="s">
        <v>731</v>
      </c>
      <c r="B150" s="113">
        <v>72</v>
      </c>
      <c r="C150" s="113">
        <v>72</v>
      </c>
    </row>
    <row r="151" spans="1:3">
      <c r="A151" s="114" t="s">
        <v>730</v>
      </c>
      <c r="B151" s="113">
        <v>120</v>
      </c>
      <c r="C151" s="113">
        <v>120</v>
      </c>
    </row>
    <row r="152" spans="1:3">
      <c r="A152" s="114" t="s">
        <v>729</v>
      </c>
      <c r="B152" s="113">
        <v>120</v>
      </c>
      <c r="C152" s="113">
        <v>120</v>
      </c>
    </row>
    <row r="153" spans="1:3">
      <c r="A153" s="114" t="s">
        <v>728</v>
      </c>
      <c r="B153" s="113">
        <v>96</v>
      </c>
      <c r="C153" s="113">
        <v>96</v>
      </c>
    </row>
    <row r="154" spans="1:3">
      <c r="A154" s="114" t="s">
        <v>727</v>
      </c>
      <c r="B154" s="113">
        <v>120</v>
      </c>
      <c r="C154" s="113">
        <v>120</v>
      </c>
    </row>
    <row r="155" spans="1:3">
      <c r="A155" s="114" t="s">
        <v>726</v>
      </c>
      <c r="B155" s="113">
        <v>96</v>
      </c>
      <c r="C155" s="113">
        <v>96</v>
      </c>
    </row>
    <row r="156" spans="1:3">
      <c r="A156" s="114" t="s">
        <v>725</v>
      </c>
      <c r="B156" s="113">
        <v>120</v>
      </c>
      <c r="C156" s="113">
        <v>120</v>
      </c>
    </row>
    <row r="157" spans="1:3">
      <c r="A157" s="114" t="s">
        <v>724</v>
      </c>
      <c r="B157" s="113">
        <v>120</v>
      </c>
      <c r="C157" s="113">
        <v>120</v>
      </c>
    </row>
    <row r="158" spans="1:3">
      <c r="A158" s="114" t="s">
        <v>723</v>
      </c>
      <c r="B158" s="113">
        <v>120</v>
      </c>
      <c r="C158" s="113">
        <v>120</v>
      </c>
    </row>
    <row r="159" spans="1:3">
      <c r="A159" s="114" t="s">
        <v>722</v>
      </c>
      <c r="B159" s="113">
        <v>84</v>
      </c>
      <c r="C159" s="113">
        <v>84</v>
      </c>
    </row>
    <row r="160" spans="1:3">
      <c r="A160" s="114" t="s">
        <v>721</v>
      </c>
      <c r="B160" s="113">
        <v>72</v>
      </c>
      <c r="C160" s="113">
        <v>72</v>
      </c>
    </row>
    <row r="161" spans="1:3">
      <c r="A161" s="114" t="s">
        <v>720</v>
      </c>
      <c r="B161" s="113">
        <v>84</v>
      </c>
      <c r="C161" s="113">
        <v>84</v>
      </c>
    </row>
    <row r="162" spans="1:3">
      <c r="A162" s="114" t="s">
        <v>719</v>
      </c>
      <c r="B162" s="113">
        <v>96</v>
      </c>
      <c r="C162" s="113">
        <v>96</v>
      </c>
    </row>
    <row r="163" spans="1:3">
      <c r="A163" s="114" t="s">
        <v>718</v>
      </c>
      <c r="B163" s="113">
        <v>72</v>
      </c>
      <c r="C163" s="113">
        <v>72</v>
      </c>
    </row>
    <row r="164" spans="1:3">
      <c r="A164" s="114" t="s">
        <v>717</v>
      </c>
      <c r="B164" s="113">
        <v>72</v>
      </c>
      <c r="C164" s="113">
        <v>72</v>
      </c>
    </row>
    <row r="165" spans="1:3">
      <c r="A165" s="114" t="s">
        <v>716</v>
      </c>
      <c r="B165" s="113">
        <v>120</v>
      </c>
      <c r="C165" s="113">
        <v>120</v>
      </c>
    </row>
    <row r="166" spans="1:3">
      <c r="A166" s="114" t="s">
        <v>715</v>
      </c>
      <c r="B166" s="113">
        <v>96</v>
      </c>
      <c r="C166" s="113">
        <v>96</v>
      </c>
    </row>
    <row r="167" spans="1:3">
      <c r="A167" s="114" t="s">
        <v>714</v>
      </c>
      <c r="B167" s="113">
        <v>120</v>
      </c>
      <c r="C167" s="113">
        <v>120</v>
      </c>
    </row>
    <row r="168" spans="1:3">
      <c r="A168" s="114" t="s">
        <v>713</v>
      </c>
      <c r="B168" s="113">
        <v>120</v>
      </c>
      <c r="C168" s="113">
        <v>120</v>
      </c>
    </row>
    <row r="169" spans="1:3">
      <c r="A169" s="114" t="s">
        <v>712</v>
      </c>
      <c r="B169" s="113">
        <v>144</v>
      </c>
      <c r="C169" s="113">
        <v>144</v>
      </c>
    </row>
    <row r="170" spans="1:3">
      <c r="A170" s="114" t="s">
        <v>711</v>
      </c>
      <c r="B170" s="113">
        <v>120</v>
      </c>
      <c r="C170" s="113">
        <v>120</v>
      </c>
    </row>
    <row r="171" spans="1:3">
      <c r="A171" s="114" t="s">
        <v>710</v>
      </c>
      <c r="B171" s="113">
        <v>120</v>
      </c>
      <c r="C171" s="113">
        <v>120</v>
      </c>
    </row>
    <row r="172" spans="1:3">
      <c r="A172" s="114" t="s">
        <v>709</v>
      </c>
      <c r="B172" s="113">
        <v>96</v>
      </c>
      <c r="C172" s="113">
        <v>96</v>
      </c>
    </row>
    <row r="173" spans="1:3">
      <c r="A173" s="114" t="s">
        <v>708</v>
      </c>
      <c r="B173" s="113">
        <v>96</v>
      </c>
      <c r="C173" s="113">
        <v>96</v>
      </c>
    </row>
    <row r="174" spans="1:3">
      <c r="A174" s="114" t="s">
        <v>707</v>
      </c>
      <c r="B174" s="113">
        <v>144</v>
      </c>
      <c r="C174" s="113">
        <v>144</v>
      </c>
    </row>
    <row r="175" spans="1:3">
      <c r="A175" s="114" t="s">
        <v>706</v>
      </c>
      <c r="B175" s="113">
        <v>72</v>
      </c>
      <c r="C175" s="113">
        <v>72</v>
      </c>
    </row>
    <row r="176" spans="1:3">
      <c r="A176" s="114" t="s">
        <v>705</v>
      </c>
      <c r="B176" s="113">
        <v>96</v>
      </c>
      <c r="C176" s="113">
        <v>96</v>
      </c>
    </row>
    <row r="177" spans="1:3">
      <c r="A177" s="114" t="s">
        <v>704</v>
      </c>
      <c r="B177" s="113">
        <v>96</v>
      </c>
      <c r="C177" s="113">
        <v>96</v>
      </c>
    </row>
    <row r="178" spans="1:3">
      <c r="A178" s="114" t="s">
        <v>703</v>
      </c>
      <c r="B178" s="113">
        <v>96</v>
      </c>
      <c r="C178" s="113">
        <v>96</v>
      </c>
    </row>
    <row r="179" spans="1:3">
      <c r="A179" s="114" t="s">
        <v>702</v>
      </c>
      <c r="B179" s="113">
        <v>96</v>
      </c>
      <c r="C179" s="113">
        <v>96</v>
      </c>
    </row>
    <row r="180" spans="1:3">
      <c r="A180" s="114" t="s">
        <v>701</v>
      </c>
      <c r="B180" s="113">
        <v>96</v>
      </c>
      <c r="C180" s="113">
        <v>96</v>
      </c>
    </row>
    <row r="181" spans="1:3">
      <c r="A181" s="114" t="s">
        <v>700</v>
      </c>
      <c r="B181" s="113">
        <v>144</v>
      </c>
      <c r="C181" s="113">
        <v>144</v>
      </c>
    </row>
    <row r="182" spans="1:3">
      <c r="A182" s="114" t="s">
        <v>699</v>
      </c>
      <c r="B182" s="113">
        <v>144</v>
      </c>
      <c r="C182" s="113">
        <v>144</v>
      </c>
    </row>
    <row r="183" spans="1:3">
      <c r="A183" s="114" t="s">
        <v>698</v>
      </c>
      <c r="B183" s="113">
        <v>96</v>
      </c>
      <c r="C183" s="113">
        <v>96</v>
      </c>
    </row>
    <row r="184" spans="1:3">
      <c r="A184" s="114" t="s">
        <v>697</v>
      </c>
      <c r="B184" s="113">
        <v>96</v>
      </c>
      <c r="C184" s="113">
        <v>96</v>
      </c>
    </row>
    <row r="185" spans="1:3">
      <c r="A185" s="114" t="s">
        <v>696</v>
      </c>
      <c r="B185" s="113">
        <v>96</v>
      </c>
      <c r="C185" s="113">
        <v>96</v>
      </c>
    </row>
    <row r="186" spans="1:3">
      <c r="A186" s="114" t="s">
        <v>695</v>
      </c>
      <c r="B186" s="113">
        <v>96</v>
      </c>
      <c r="C186" s="113">
        <v>96</v>
      </c>
    </row>
    <row r="187" spans="1:3">
      <c r="A187" s="114" t="s">
        <v>694</v>
      </c>
      <c r="B187" s="113">
        <v>120</v>
      </c>
      <c r="C187" s="113">
        <v>120</v>
      </c>
    </row>
    <row r="188" spans="1:3">
      <c r="A188" s="114" t="s">
        <v>693</v>
      </c>
      <c r="B188" s="113">
        <v>96</v>
      </c>
      <c r="C188" s="113">
        <v>96</v>
      </c>
    </row>
    <row r="189" spans="1:3">
      <c r="A189" s="114" t="s">
        <v>692</v>
      </c>
      <c r="B189" s="113">
        <v>120</v>
      </c>
      <c r="C189" s="113">
        <v>120</v>
      </c>
    </row>
    <row r="190" spans="1:3">
      <c r="A190" s="114" t="s">
        <v>691</v>
      </c>
      <c r="B190" s="113">
        <v>144</v>
      </c>
      <c r="C190" s="113">
        <v>144</v>
      </c>
    </row>
    <row r="191" spans="1:3">
      <c r="A191" s="114" t="s">
        <v>690</v>
      </c>
      <c r="B191" s="113">
        <v>120</v>
      </c>
      <c r="C191" s="113">
        <v>120</v>
      </c>
    </row>
    <row r="192" spans="1:3">
      <c r="A192" s="114" t="s">
        <v>689</v>
      </c>
      <c r="B192" s="113">
        <v>144</v>
      </c>
      <c r="C192" s="113">
        <v>144</v>
      </c>
    </row>
    <row r="193" spans="1:3">
      <c r="A193" s="114" t="s">
        <v>688</v>
      </c>
      <c r="B193" s="113">
        <v>144</v>
      </c>
      <c r="C193" s="113">
        <v>144</v>
      </c>
    </row>
    <row r="194" spans="1:3">
      <c r="A194" s="114" t="s">
        <v>687</v>
      </c>
      <c r="B194" s="113">
        <v>96</v>
      </c>
      <c r="C194" s="113">
        <v>96</v>
      </c>
    </row>
    <row r="195" spans="1:3">
      <c r="A195" s="114" t="s">
        <v>686</v>
      </c>
      <c r="B195" s="113">
        <v>144</v>
      </c>
      <c r="C195" s="113">
        <v>144</v>
      </c>
    </row>
    <row r="196" spans="1:3">
      <c r="A196" s="114" t="s">
        <v>685</v>
      </c>
      <c r="B196" s="113">
        <v>72</v>
      </c>
      <c r="C196" s="113">
        <v>72</v>
      </c>
    </row>
    <row r="197" spans="1:3">
      <c r="A197" s="114" t="s">
        <v>684</v>
      </c>
      <c r="B197" s="113">
        <v>72</v>
      </c>
      <c r="C197" s="113">
        <v>72</v>
      </c>
    </row>
    <row r="198" spans="1:3">
      <c r="A198" s="114" t="s">
        <v>683</v>
      </c>
      <c r="B198" s="113">
        <v>240</v>
      </c>
      <c r="C198" s="113">
        <v>240</v>
      </c>
    </row>
    <row r="199" spans="1:3">
      <c r="A199" s="114" t="s">
        <v>682</v>
      </c>
      <c r="B199" s="113">
        <v>120</v>
      </c>
      <c r="C199" s="113">
        <v>120</v>
      </c>
    </row>
    <row r="200" spans="1:3">
      <c r="A200" s="114" t="s">
        <v>681</v>
      </c>
      <c r="B200" s="113">
        <v>120</v>
      </c>
      <c r="C200" s="113">
        <v>120</v>
      </c>
    </row>
    <row r="201" spans="1:3">
      <c r="A201" s="114" t="s">
        <v>680</v>
      </c>
      <c r="B201" s="113">
        <v>96</v>
      </c>
      <c r="C201" s="113">
        <v>96</v>
      </c>
    </row>
    <row r="202" spans="1:3">
      <c r="A202" s="114" t="s">
        <v>679</v>
      </c>
      <c r="B202" s="113">
        <v>96</v>
      </c>
      <c r="C202" s="113">
        <v>96</v>
      </c>
    </row>
    <row r="203" spans="1:3">
      <c r="A203" s="114" t="s">
        <v>678</v>
      </c>
      <c r="B203" s="113">
        <v>96</v>
      </c>
      <c r="C203" s="113">
        <v>96</v>
      </c>
    </row>
    <row r="204" spans="1:3">
      <c r="A204" s="114" t="s">
        <v>677</v>
      </c>
      <c r="B204" s="113">
        <v>144</v>
      </c>
      <c r="C204" s="113">
        <v>144</v>
      </c>
    </row>
    <row r="205" spans="1:3">
      <c r="A205" s="114" t="s">
        <v>676</v>
      </c>
      <c r="B205" s="113">
        <v>240</v>
      </c>
      <c r="C205" s="113">
        <v>240</v>
      </c>
    </row>
    <row r="206" spans="1:3">
      <c r="A206" s="114" t="s">
        <v>675</v>
      </c>
      <c r="B206" s="113">
        <v>144</v>
      </c>
      <c r="C206" s="113">
        <v>144</v>
      </c>
    </row>
    <row r="207" spans="1:3">
      <c r="A207" s="114" t="s">
        <v>674</v>
      </c>
      <c r="B207" s="113">
        <v>120</v>
      </c>
      <c r="C207" s="113">
        <v>120</v>
      </c>
    </row>
    <row r="208" spans="1:3">
      <c r="A208" s="114" t="s">
        <v>673</v>
      </c>
      <c r="B208" s="113">
        <v>96</v>
      </c>
      <c r="C208" s="113">
        <v>96</v>
      </c>
    </row>
    <row r="209" spans="1:3">
      <c r="A209" s="114" t="s">
        <v>672</v>
      </c>
      <c r="B209" s="113">
        <v>120</v>
      </c>
      <c r="C209" s="113">
        <v>120</v>
      </c>
    </row>
    <row r="210" spans="1:3">
      <c r="A210" s="114" t="s">
        <v>671</v>
      </c>
      <c r="B210" s="113">
        <v>120</v>
      </c>
      <c r="C210" s="113">
        <v>120</v>
      </c>
    </row>
    <row r="211" spans="1:3">
      <c r="A211" s="114" t="s">
        <v>670</v>
      </c>
      <c r="B211" s="113">
        <v>96</v>
      </c>
      <c r="C211" s="113">
        <v>96</v>
      </c>
    </row>
    <row r="212" spans="1:3">
      <c r="A212" s="114" t="s">
        <v>669</v>
      </c>
      <c r="B212" s="113">
        <v>96</v>
      </c>
      <c r="C212" s="113">
        <v>96</v>
      </c>
    </row>
    <row r="213" spans="1:3">
      <c r="A213" s="114" t="s">
        <v>668</v>
      </c>
      <c r="B213" s="113">
        <v>120</v>
      </c>
      <c r="C213" s="113">
        <v>120</v>
      </c>
    </row>
    <row r="214" spans="1:3">
      <c r="A214" s="114" t="s">
        <v>667</v>
      </c>
      <c r="B214" s="113">
        <v>120</v>
      </c>
      <c r="C214" s="113">
        <v>120</v>
      </c>
    </row>
    <row r="215" spans="1:3">
      <c r="A215" s="114" t="s">
        <v>666</v>
      </c>
      <c r="B215" s="113">
        <v>96</v>
      </c>
      <c r="C215" s="113">
        <v>96</v>
      </c>
    </row>
    <row r="216" spans="1:3">
      <c r="A216" s="114" t="s">
        <v>665</v>
      </c>
      <c r="B216" s="113">
        <v>144</v>
      </c>
      <c r="C216" s="113">
        <v>144</v>
      </c>
    </row>
    <row r="217" spans="1:3">
      <c r="A217" s="114" t="s">
        <v>664</v>
      </c>
      <c r="B217" s="113">
        <v>120</v>
      </c>
      <c r="C217" s="113">
        <v>120</v>
      </c>
    </row>
    <row r="218" spans="1:3">
      <c r="A218" s="114" t="s">
        <v>663</v>
      </c>
      <c r="B218" s="113">
        <v>96</v>
      </c>
      <c r="C218" s="113">
        <v>96</v>
      </c>
    </row>
    <row r="219" spans="1:3">
      <c r="A219" s="114" t="s">
        <v>662</v>
      </c>
      <c r="B219" s="113">
        <v>120</v>
      </c>
      <c r="C219" s="113">
        <v>120</v>
      </c>
    </row>
    <row r="220" spans="1:3">
      <c r="A220" s="114" t="s">
        <v>661</v>
      </c>
      <c r="B220" s="113">
        <v>96</v>
      </c>
      <c r="C220" s="113">
        <v>96</v>
      </c>
    </row>
    <row r="221" spans="1:3">
      <c r="A221" s="114" t="s">
        <v>660</v>
      </c>
      <c r="B221" s="113">
        <v>144</v>
      </c>
      <c r="C221" s="113">
        <v>144</v>
      </c>
    </row>
    <row r="222" spans="1:3">
      <c r="A222" s="114" t="s">
        <v>659</v>
      </c>
      <c r="B222" s="113">
        <v>96</v>
      </c>
      <c r="C222" s="113">
        <v>96</v>
      </c>
    </row>
    <row r="223" spans="1:3">
      <c r="A223" s="114" t="s">
        <v>658</v>
      </c>
      <c r="B223" s="113">
        <v>144</v>
      </c>
      <c r="C223" s="113">
        <v>144</v>
      </c>
    </row>
    <row r="224" spans="1:3">
      <c r="A224" s="114" t="s">
        <v>657</v>
      </c>
      <c r="B224" s="113">
        <v>144</v>
      </c>
      <c r="C224" s="113">
        <v>144</v>
      </c>
    </row>
    <row r="225" spans="1:3">
      <c r="A225" s="114" t="s">
        <v>656</v>
      </c>
      <c r="B225" s="113">
        <v>120</v>
      </c>
      <c r="C225" s="113">
        <v>120</v>
      </c>
    </row>
    <row r="226" spans="1:3">
      <c r="A226" s="114" t="s">
        <v>655</v>
      </c>
      <c r="B226" s="113">
        <v>96</v>
      </c>
      <c r="C226" s="113">
        <v>96</v>
      </c>
    </row>
    <row r="227" spans="1:3">
      <c r="A227" s="114" t="s">
        <v>654</v>
      </c>
      <c r="B227" s="113">
        <v>96</v>
      </c>
      <c r="C227" s="113">
        <v>96</v>
      </c>
    </row>
    <row r="228" spans="1:3">
      <c r="A228" s="114" t="s">
        <v>653</v>
      </c>
      <c r="B228" s="113">
        <v>96</v>
      </c>
      <c r="C228" s="113">
        <v>96</v>
      </c>
    </row>
    <row r="229" spans="1:3">
      <c r="A229" s="114" t="s">
        <v>652</v>
      </c>
      <c r="B229" s="113">
        <v>96</v>
      </c>
      <c r="C229" s="113">
        <v>96</v>
      </c>
    </row>
    <row r="230" spans="1:3">
      <c r="A230" s="114" t="s">
        <v>651</v>
      </c>
      <c r="B230" s="113">
        <v>192</v>
      </c>
      <c r="C230" s="113">
        <v>192</v>
      </c>
    </row>
    <row r="231" spans="1:3">
      <c r="A231" s="114" t="s">
        <v>650</v>
      </c>
      <c r="B231" s="113">
        <v>144</v>
      </c>
      <c r="C231" s="113">
        <v>144</v>
      </c>
    </row>
    <row r="232" spans="1:3">
      <c r="A232" s="114" t="s">
        <v>649</v>
      </c>
      <c r="B232" s="113">
        <v>168</v>
      </c>
      <c r="C232" s="113">
        <v>168</v>
      </c>
    </row>
    <row r="233" spans="1:3">
      <c r="A233" s="114" t="s">
        <v>648</v>
      </c>
      <c r="B233" s="113">
        <v>96</v>
      </c>
      <c r="C233" s="113">
        <v>96</v>
      </c>
    </row>
    <row r="234" spans="1:3">
      <c r="A234" s="114" t="s">
        <v>647</v>
      </c>
      <c r="B234" s="113">
        <v>145</v>
      </c>
      <c r="C234" s="113">
        <v>145</v>
      </c>
    </row>
    <row r="235" spans="1:3">
      <c r="A235" s="114" t="s">
        <v>646</v>
      </c>
      <c r="B235" s="113">
        <v>72</v>
      </c>
      <c r="C235" s="113">
        <v>72</v>
      </c>
    </row>
    <row r="236" spans="1:3">
      <c r="A236" s="114" t="s">
        <v>645</v>
      </c>
      <c r="B236" s="113">
        <v>120</v>
      </c>
      <c r="C236" s="113">
        <v>120</v>
      </c>
    </row>
    <row r="237" spans="1:3">
      <c r="A237" s="114" t="s">
        <v>644</v>
      </c>
      <c r="B237" s="113">
        <v>120</v>
      </c>
      <c r="C237" s="113">
        <v>120</v>
      </c>
    </row>
    <row r="238" spans="1:3">
      <c r="A238" s="114" t="s">
        <v>643</v>
      </c>
      <c r="B238" s="113">
        <v>170</v>
      </c>
      <c r="C238" s="113">
        <v>170</v>
      </c>
    </row>
    <row r="239" spans="1:3">
      <c r="A239" s="114" t="s">
        <v>642</v>
      </c>
      <c r="B239" s="113">
        <v>96</v>
      </c>
      <c r="C239" s="113">
        <v>96</v>
      </c>
    </row>
    <row r="240" spans="1:3">
      <c r="A240" s="114" t="s">
        <v>641</v>
      </c>
      <c r="B240" s="113">
        <v>120</v>
      </c>
      <c r="C240" s="113">
        <v>120</v>
      </c>
    </row>
    <row r="241" spans="1:3">
      <c r="A241" s="114" t="s">
        <v>640</v>
      </c>
      <c r="B241" s="113">
        <v>96</v>
      </c>
      <c r="C241" s="113">
        <v>96</v>
      </c>
    </row>
    <row r="242" spans="1:3">
      <c r="A242" s="114" t="s">
        <v>639</v>
      </c>
      <c r="B242" s="113">
        <v>96</v>
      </c>
      <c r="C242" s="113">
        <v>96</v>
      </c>
    </row>
    <row r="243" spans="1:3">
      <c r="A243" s="114" t="s">
        <v>638</v>
      </c>
      <c r="B243" s="113">
        <v>96</v>
      </c>
      <c r="C243" s="113">
        <v>96</v>
      </c>
    </row>
    <row r="244" spans="1:3">
      <c r="A244" s="114" t="s">
        <v>637</v>
      </c>
      <c r="B244" s="113">
        <v>120</v>
      </c>
      <c r="C244" s="113">
        <v>120</v>
      </c>
    </row>
    <row r="245" spans="1:3">
      <c r="A245" s="114" t="s">
        <v>636</v>
      </c>
      <c r="B245" s="113">
        <v>120</v>
      </c>
      <c r="C245" s="113">
        <v>120</v>
      </c>
    </row>
    <row r="246" spans="1:3">
      <c r="A246" s="114" t="s">
        <v>635</v>
      </c>
      <c r="B246" s="113">
        <v>120</v>
      </c>
      <c r="C246" s="113">
        <v>120</v>
      </c>
    </row>
    <row r="247" spans="1:3">
      <c r="A247" s="114" t="s">
        <v>634</v>
      </c>
      <c r="B247" s="113">
        <v>240</v>
      </c>
      <c r="C247" s="113">
        <v>240</v>
      </c>
    </row>
    <row r="248" spans="1:3">
      <c r="A248" s="114" t="s">
        <v>633</v>
      </c>
      <c r="B248" s="113">
        <v>72</v>
      </c>
      <c r="C248" s="113">
        <v>72</v>
      </c>
    </row>
    <row r="249" spans="1:3">
      <c r="A249" s="114" t="s">
        <v>632</v>
      </c>
      <c r="B249" s="113">
        <v>120</v>
      </c>
      <c r="C249" s="113">
        <v>120</v>
      </c>
    </row>
    <row r="250" spans="1:3">
      <c r="A250" s="114" t="s">
        <v>631</v>
      </c>
      <c r="B250" s="113">
        <v>96</v>
      </c>
      <c r="C250" s="113">
        <v>96</v>
      </c>
    </row>
    <row r="251" spans="1:3">
      <c r="A251" s="114" t="s">
        <v>630</v>
      </c>
      <c r="B251" s="113">
        <v>96</v>
      </c>
      <c r="C251" s="113">
        <v>96</v>
      </c>
    </row>
    <row r="252" spans="1:3">
      <c r="A252" s="114" t="s">
        <v>629</v>
      </c>
      <c r="B252" s="113">
        <v>120</v>
      </c>
      <c r="C252" s="113">
        <v>120</v>
      </c>
    </row>
    <row r="253" spans="1:3">
      <c r="A253" s="114" t="s">
        <v>628</v>
      </c>
      <c r="B253" s="113">
        <v>84</v>
      </c>
      <c r="C253" s="113">
        <v>84</v>
      </c>
    </row>
    <row r="254" spans="1:3">
      <c r="A254" s="114" t="s">
        <v>627</v>
      </c>
      <c r="B254" s="113">
        <v>96</v>
      </c>
      <c r="C254" s="113">
        <v>96</v>
      </c>
    </row>
    <row r="255" spans="1:3">
      <c r="A255" s="114" t="s">
        <v>626</v>
      </c>
      <c r="B255" s="113">
        <v>96</v>
      </c>
      <c r="C255" s="113">
        <v>96</v>
      </c>
    </row>
    <row r="256" spans="1:3">
      <c r="A256" s="114" t="s">
        <v>625</v>
      </c>
      <c r="B256" s="113">
        <v>72</v>
      </c>
      <c r="C256" s="113">
        <v>72</v>
      </c>
    </row>
    <row r="257" spans="1:3">
      <c r="A257" s="114" t="s">
        <v>624</v>
      </c>
      <c r="B257" s="113">
        <v>96</v>
      </c>
      <c r="C257" s="113">
        <v>96</v>
      </c>
    </row>
    <row r="258" spans="1:3">
      <c r="A258" s="114" t="s">
        <v>623</v>
      </c>
      <c r="B258" s="113">
        <v>240</v>
      </c>
      <c r="C258" s="113">
        <v>240</v>
      </c>
    </row>
    <row r="259" spans="1:3">
      <c r="A259" s="114" t="s">
        <v>622</v>
      </c>
      <c r="B259" s="113">
        <v>144</v>
      </c>
      <c r="C259" s="113">
        <v>144</v>
      </c>
    </row>
    <row r="260" spans="1:3">
      <c r="A260" s="114" t="s">
        <v>621</v>
      </c>
      <c r="B260" s="113">
        <v>144</v>
      </c>
      <c r="C260" s="113">
        <v>144</v>
      </c>
    </row>
    <row r="261" spans="1:3">
      <c r="A261" s="114" t="s">
        <v>620</v>
      </c>
      <c r="B261" s="113">
        <v>96</v>
      </c>
      <c r="C261" s="113">
        <v>96</v>
      </c>
    </row>
    <row r="262" spans="1:3">
      <c r="A262" s="114" t="s">
        <v>619</v>
      </c>
      <c r="B262" s="113">
        <v>96</v>
      </c>
      <c r="C262" s="113">
        <v>96</v>
      </c>
    </row>
    <row r="263" spans="1:3">
      <c r="A263" s="114" t="s">
        <v>618</v>
      </c>
      <c r="B263" s="113">
        <v>72</v>
      </c>
      <c r="C263" s="113">
        <v>72</v>
      </c>
    </row>
    <row r="264" spans="1:3">
      <c r="A264" s="114" t="s">
        <v>617</v>
      </c>
      <c r="B264" s="113">
        <v>168</v>
      </c>
      <c r="C264" s="113">
        <v>168</v>
      </c>
    </row>
    <row r="265" spans="1:3">
      <c r="A265" s="114" t="s">
        <v>616</v>
      </c>
      <c r="B265" s="113">
        <v>144</v>
      </c>
      <c r="C265" s="113">
        <v>144</v>
      </c>
    </row>
    <row r="266" spans="1:3">
      <c r="A266" s="114" t="s">
        <v>615</v>
      </c>
      <c r="B266" s="113">
        <v>144</v>
      </c>
      <c r="C266" s="113">
        <v>144</v>
      </c>
    </row>
    <row r="267" spans="1:3">
      <c r="A267" s="114" t="s">
        <v>614</v>
      </c>
      <c r="B267" s="113">
        <v>120</v>
      </c>
      <c r="C267" s="113">
        <v>120</v>
      </c>
    </row>
    <row r="268" spans="1:3">
      <c r="A268" s="114" t="s">
        <v>613</v>
      </c>
      <c r="B268" s="113">
        <v>168</v>
      </c>
      <c r="C268" s="113">
        <v>168</v>
      </c>
    </row>
    <row r="269" spans="1:3">
      <c r="A269" s="114" t="s">
        <v>612</v>
      </c>
      <c r="B269" s="113">
        <v>144</v>
      </c>
      <c r="C269" s="113">
        <v>144</v>
      </c>
    </row>
    <row r="270" spans="1:3">
      <c r="A270" s="114" t="s">
        <v>611</v>
      </c>
      <c r="B270" s="113">
        <v>120</v>
      </c>
      <c r="C270" s="113">
        <v>120</v>
      </c>
    </row>
    <row r="271" spans="1:3">
      <c r="A271" s="114" t="s">
        <v>610</v>
      </c>
      <c r="B271" s="113">
        <v>144</v>
      </c>
      <c r="C271" s="113">
        <v>144</v>
      </c>
    </row>
    <row r="272" spans="1:3">
      <c r="A272" s="114" t="s">
        <v>609</v>
      </c>
      <c r="B272" s="113">
        <v>120</v>
      </c>
      <c r="C272" s="113">
        <v>120</v>
      </c>
    </row>
    <row r="273" spans="1:3">
      <c r="A273" s="114" t="s">
        <v>608</v>
      </c>
      <c r="B273" s="113">
        <v>144</v>
      </c>
      <c r="C273" s="113">
        <v>144</v>
      </c>
    </row>
    <row r="274" spans="1:3">
      <c r="A274" s="114" t="s">
        <v>607</v>
      </c>
      <c r="B274" s="113">
        <v>120</v>
      </c>
      <c r="C274" s="113">
        <v>120</v>
      </c>
    </row>
    <row r="275" spans="1:3">
      <c r="A275" s="114" t="s">
        <v>606</v>
      </c>
      <c r="B275" s="113">
        <v>120</v>
      </c>
      <c r="C275" s="113">
        <v>120</v>
      </c>
    </row>
    <row r="276" spans="1:3">
      <c r="A276" s="114" t="s">
        <v>605</v>
      </c>
      <c r="B276" s="113">
        <v>96</v>
      </c>
      <c r="C276" s="113">
        <v>96</v>
      </c>
    </row>
    <row r="277" spans="1:3">
      <c r="A277" s="114" t="s">
        <v>604</v>
      </c>
      <c r="B277" s="113">
        <v>96</v>
      </c>
      <c r="C277" s="113">
        <v>96</v>
      </c>
    </row>
    <row r="278" spans="1:3">
      <c r="A278" s="114" t="s">
        <v>603</v>
      </c>
      <c r="B278" s="113">
        <v>120</v>
      </c>
      <c r="C278" s="113">
        <v>120</v>
      </c>
    </row>
    <row r="279" spans="1:3">
      <c r="A279" s="114" t="s">
        <v>602</v>
      </c>
      <c r="B279" s="113">
        <v>108</v>
      </c>
      <c r="C279" s="113">
        <v>108</v>
      </c>
    </row>
    <row r="280" spans="1:3">
      <c r="A280" s="114" t="s">
        <v>601</v>
      </c>
      <c r="B280" s="113">
        <v>324</v>
      </c>
      <c r="C280" s="113">
        <v>324</v>
      </c>
    </row>
    <row r="281" spans="1:3">
      <c r="A281" s="114" t="s">
        <v>600</v>
      </c>
      <c r="B281" s="113">
        <v>120</v>
      </c>
      <c r="C281" s="113">
        <v>120</v>
      </c>
    </row>
    <row r="282" spans="1:3">
      <c r="A282" s="114" t="s">
        <v>599</v>
      </c>
      <c r="B282" s="113">
        <v>144</v>
      </c>
      <c r="C282" s="113">
        <v>144</v>
      </c>
    </row>
    <row r="283" spans="1:3">
      <c r="A283" s="114" t="s">
        <v>598</v>
      </c>
      <c r="B283" s="113">
        <v>96</v>
      </c>
      <c r="C283" s="113">
        <v>96</v>
      </c>
    </row>
    <row r="284" spans="1:3">
      <c r="A284" s="114" t="s">
        <v>597</v>
      </c>
      <c r="B284" s="113">
        <v>96</v>
      </c>
      <c r="C284" s="113">
        <v>96</v>
      </c>
    </row>
    <row r="285" spans="1:3">
      <c r="A285" s="114" t="s">
        <v>596</v>
      </c>
      <c r="B285" s="113">
        <v>72</v>
      </c>
      <c r="C285" s="113">
        <v>72</v>
      </c>
    </row>
    <row r="286" spans="1:3">
      <c r="A286" s="114" t="s">
        <v>595</v>
      </c>
      <c r="B286" s="113">
        <v>96</v>
      </c>
      <c r="C286" s="113">
        <v>96</v>
      </c>
    </row>
    <row r="287" spans="1:3">
      <c r="A287" s="114" t="s">
        <v>594</v>
      </c>
      <c r="B287" s="113">
        <v>72</v>
      </c>
      <c r="C287" s="113">
        <v>72</v>
      </c>
    </row>
    <row r="288" spans="1:3">
      <c r="A288" s="114" t="s">
        <v>593</v>
      </c>
      <c r="B288" s="113">
        <v>96</v>
      </c>
      <c r="C288" s="113">
        <v>96</v>
      </c>
    </row>
    <row r="289" spans="1:3">
      <c r="A289" s="114" t="s">
        <v>592</v>
      </c>
      <c r="B289" s="113">
        <v>96</v>
      </c>
      <c r="C289" s="113">
        <v>96</v>
      </c>
    </row>
    <row r="290" spans="1:3">
      <c r="A290" s="114" t="s">
        <v>591</v>
      </c>
      <c r="B290" s="113">
        <v>96</v>
      </c>
      <c r="C290" s="113">
        <v>96</v>
      </c>
    </row>
    <row r="291" spans="1:3">
      <c r="A291" s="114" t="s">
        <v>590</v>
      </c>
      <c r="B291" s="113">
        <v>120</v>
      </c>
      <c r="C291" s="113">
        <v>120</v>
      </c>
    </row>
    <row r="292" spans="1:3">
      <c r="A292" s="114" t="s">
        <v>589</v>
      </c>
      <c r="B292" s="113">
        <v>288</v>
      </c>
      <c r="C292" s="113">
        <v>288</v>
      </c>
    </row>
    <row r="293" spans="1:3">
      <c r="A293" s="114" t="s">
        <v>588</v>
      </c>
      <c r="B293" s="113">
        <v>120</v>
      </c>
      <c r="C293" s="113">
        <v>120</v>
      </c>
    </row>
    <row r="294" spans="1:3">
      <c r="A294" s="114" t="s">
        <v>587</v>
      </c>
      <c r="B294" s="113">
        <v>120</v>
      </c>
      <c r="C294" s="113">
        <v>120</v>
      </c>
    </row>
    <row r="295" spans="1:3">
      <c r="A295" s="114" t="s">
        <v>586</v>
      </c>
      <c r="B295" s="113">
        <v>96</v>
      </c>
      <c r="C295" s="113">
        <v>96</v>
      </c>
    </row>
    <row r="296" spans="1:3">
      <c r="A296" s="114" t="s">
        <v>585</v>
      </c>
      <c r="B296" s="113">
        <v>96</v>
      </c>
      <c r="C296" s="113">
        <v>96</v>
      </c>
    </row>
    <row r="297" spans="1:3">
      <c r="A297" s="114" t="s">
        <v>584</v>
      </c>
      <c r="B297" s="113">
        <v>96</v>
      </c>
      <c r="C297" s="113">
        <v>96</v>
      </c>
    </row>
    <row r="298" spans="1:3">
      <c r="A298" s="114" t="s">
        <v>583</v>
      </c>
      <c r="B298" s="113">
        <v>96</v>
      </c>
      <c r="C298" s="113">
        <v>96</v>
      </c>
    </row>
    <row r="299" spans="1:3">
      <c r="A299" s="114" t="s">
        <v>582</v>
      </c>
      <c r="B299" s="113">
        <v>96</v>
      </c>
      <c r="C299" s="113">
        <v>96</v>
      </c>
    </row>
    <row r="300" spans="1:3">
      <c r="A300" s="114" t="s">
        <v>581</v>
      </c>
      <c r="B300" s="113">
        <v>96</v>
      </c>
      <c r="C300" s="113">
        <v>96</v>
      </c>
    </row>
    <row r="301" spans="1:3">
      <c r="A301" s="114" t="s">
        <v>580</v>
      </c>
      <c r="B301" s="113">
        <v>120</v>
      </c>
      <c r="C301" s="113">
        <v>120</v>
      </c>
    </row>
    <row r="302" spans="1:3">
      <c r="A302" s="114" t="s">
        <v>579</v>
      </c>
      <c r="B302" s="113">
        <v>96</v>
      </c>
      <c r="C302" s="113">
        <v>96</v>
      </c>
    </row>
    <row r="303" spans="1:3">
      <c r="A303" s="114" t="s">
        <v>578</v>
      </c>
      <c r="B303" s="113">
        <v>144</v>
      </c>
      <c r="C303" s="113">
        <v>144</v>
      </c>
    </row>
    <row r="304" spans="1:3">
      <c r="A304" s="114" t="s">
        <v>577</v>
      </c>
      <c r="B304" s="113">
        <v>192</v>
      </c>
      <c r="C304" s="113">
        <v>192</v>
      </c>
    </row>
    <row r="305" spans="1:3">
      <c r="A305" s="114" t="s">
        <v>576</v>
      </c>
      <c r="B305" s="113">
        <v>144</v>
      </c>
      <c r="C305" s="113">
        <v>144</v>
      </c>
    </row>
    <row r="306" spans="1:3">
      <c r="A306" s="114" t="s">
        <v>575</v>
      </c>
      <c r="B306" s="113">
        <v>120</v>
      </c>
      <c r="C306" s="113">
        <v>120</v>
      </c>
    </row>
    <row r="307" spans="1:3">
      <c r="A307" s="114" t="s">
        <v>574</v>
      </c>
      <c r="B307" s="113">
        <v>144</v>
      </c>
      <c r="C307" s="113">
        <v>144</v>
      </c>
    </row>
    <row r="308" spans="1:3">
      <c r="A308" s="114" t="s">
        <v>573</v>
      </c>
      <c r="B308" s="113">
        <v>120</v>
      </c>
      <c r="C308" s="113">
        <v>120</v>
      </c>
    </row>
    <row r="309" spans="1:3">
      <c r="A309" s="114" t="s">
        <v>572</v>
      </c>
      <c r="B309" s="113">
        <v>144</v>
      </c>
      <c r="C309" s="113">
        <v>144</v>
      </c>
    </row>
    <row r="310" spans="1:3">
      <c r="A310" s="114" t="s">
        <v>571</v>
      </c>
      <c r="B310" s="113">
        <v>144</v>
      </c>
      <c r="C310" s="113">
        <v>144</v>
      </c>
    </row>
    <row r="311" spans="1:3">
      <c r="A311" s="114" t="s">
        <v>570</v>
      </c>
      <c r="B311" s="113">
        <v>96</v>
      </c>
      <c r="C311" s="113">
        <v>96</v>
      </c>
    </row>
    <row r="312" spans="1:3">
      <c r="A312" s="114" t="s">
        <v>569</v>
      </c>
      <c r="B312" s="113">
        <v>96</v>
      </c>
      <c r="C312" s="113">
        <v>96</v>
      </c>
    </row>
    <row r="313" spans="1:3">
      <c r="A313" s="114" t="s">
        <v>568</v>
      </c>
      <c r="B313" s="113">
        <v>96</v>
      </c>
      <c r="C313" s="113">
        <v>96</v>
      </c>
    </row>
    <row r="314" spans="1:3">
      <c r="A314" s="114" t="s">
        <v>567</v>
      </c>
      <c r="B314" s="113">
        <v>96</v>
      </c>
      <c r="C314" s="113">
        <v>96</v>
      </c>
    </row>
    <row r="315" spans="1:3">
      <c r="A315" s="114" t="s">
        <v>566</v>
      </c>
      <c r="B315" s="113">
        <v>96</v>
      </c>
      <c r="C315" s="113">
        <v>96</v>
      </c>
    </row>
    <row r="316" spans="1:3">
      <c r="A316" s="114" t="s">
        <v>565</v>
      </c>
      <c r="B316" s="113">
        <v>96</v>
      </c>
      <c r="C316" s="113">
        <v>96</v>
      </c>
    </row>
    <row r="317" spans="1:3">
      <c r="A317" s="114" t="s">
        <v>564</v>
      </c>
      <c r="B317" s="113">
        <v>72</v>
      </c>
      <c r="C317" s="113">
        <v>72</v>
      </c>
    </row>
    <row r="318" spans="1:3">
      <c r="A318" s="114" t="s">
        <v>563</v>
      </c>
      <c r="B318" s="113">
        <v>96</v>
      </c>
      <c r="C318" s="113">
        <v>96</v>
      </c>
    </row>
    <row r="319" spans="1:3">
      <c r="A319" s="114" t="s">
        <v>562</v>
      </c>
      <c r="B319" s="113">
        <v>96</v>
      </c>
      <c r="C319" s="113">
        <v>96</v>
      </c>
    </row>
    <row r="320" spans="1:3">
      <c r="A320" s="114" t="s">
        <v>561</v>
      </c>
      <c r="B320" s="113">
        <v>144</v>
      </c>
      <c r="C320" s="113">
        <v>144</v>
      </c>
    </row>
    <row r="321" spans="1:3">
      <c r="A321" s="114" t="s">
        <v>560</v>
      </c>
      <c r="B321" s="113">
        <v>96</v>
      </c>
      <c r="C321" s="113">
        <v>96</v>
      </c>
    </row>
    <row r="322" spans="1:3">
      <c r="A322" s="114" t="s">
        <v>559</v>
      </c>
      <c r="B322" s="113">
        <v>144</v>
      </c>
      <c r="C322" s="113">
        <v>144</v>
      </c>
    </row>
    <row r="323" spans="1:3">
      <c r="A323" s="114" t="s">
        <v>558</v>
      </c>
      <c r="B323" s="113">
        <v>96</v>
      </c>
      <c r="C323" s="113">
        <v>96</v>
      </c>
    </row>
    <row r="324" spans="1:3">
      <c r="A324" s="114" t="s">
        <v>557</v>
      </c>
      <c r="B324" s="113">
        <v>96</v>
      </c>
      <c r="C324" s="113">
        <v>96</v>
      </c>
    </row>
    <row r="325" spans="1:3">
      <c r="A325" s="114" t="s">
        <v>556</v>
      </c>
      <c r="B325" s="113">
        <v>96</v>
      </c>
      <c r="C325" s="113">
        <v>96</v>
      </c>
    </row>
    <row r="326" spans="1:3">
      <c r="A326" s="114" t="s">
        <v>555</v>
      </c>
      <c r="B326" s="113">
        <v>120</v>
      </c>
      <c r="C326" s="113">
        <v>120</v>
      </c>
    </row>
    <row r="327" spans="1:3">
      <c r="A327" s="114" t="s">
        <v>554</v>
      </c>
      <c r="B327" s="113">
        <v>120</v>
      </c>
      <c r="C327" s="113">
        <v>120</v>
      </c>
    </row>
    <row r="328" spans="1:3">
      <c r="A328" s="114" t="s">
        <v>553</v>
      </c>
      <c r="B328" s="113">
        <v>72</v>
      </c>
      <c r="C328" s="113">
        <v>72</v>
      </c>
    </row>
    <row r="329" spans="1:3">
      <c r="A329" s="114" t="s">
        <v>552</v>
      </c>
      <c r="B329" s="113">
        <v>120</v>
      </c>
      <c r="C329" s="113">
        <v>120</v>
      </c>
    </row>
    <row r="330" spans="1:3">
      <c r="A330" s="114" t="s">
        <v>551</v>
      </c>
      <c r="B330" s="113">
        <v>120</v>
      </c>
      <c r="C330" s="113">
        <v>120</v>
      </c>
    </row>
    <row r="331" spans="1:3">
      <c r="A331" s="114" t="s">
        <v>550</v>
      </c>
      <c r="B331" s="113">
        <v>96</v>
      </c>
      <c r="C331" s="113">
        <v>96</v>
      </c>
    </row>
    <row r="332" spans="1:3">
      <c r="A332" s="114" t="s">
        <v>549</v>
      </c>
      <c r="B332" s="113">
        <v>96</v>
      </c>
      <c r="C332" s="113">
        <v>96</v>
      </c>
    </row>
    <row r="333" spans="1:3">
      <c r="A333" s="114" t="s">
        <v>548</v>
      </c>
      <c r="B333" s="113">
        <v>96</v>
      </c>
      <c r="C333" s="113">
        <v>96</v>
      </c>
    </row>
    <row r="334" spans="1:3">
      <c r="A334" s="114" t="s">
        <v>547</v>
      </c>
      <c r="B334" s="113">
        <v>96</v>
      </c>
      <c r="C334" s="113">
        <v>96</v>
      </c>
    </row>
    <row r="335" spans="1:3">
      <c r="A335" s="114" t="s">
        <v>546</v>
      </c>
      <c r="B335" s="113">
        <v>72</v>
      </c>
      <c r="C335" s="113">
        <v>72</v>
      </c>
    </row>
    <row r="336" spans="1:3">
      <c r="A336" s="114" t="s">
        <v>545</v>
      </c>
      <c r="B336" s="113">
        <v>96</v>
      </c>
      <c r="C336" s="113">
        <v>96</v>
      </c>
    </row>
    <row r="337" spans="1:3">
      <c r="A337" s="114" t="s">
        <v>544</v>
      </c>
      <c r="B337" s="113">
        <v>120</v>
      </c>
      <c r="C337" s="113">
        <v>120</v>
      </c>
    </row>
    <row r="338" spans="1:3">
      <c r="A338" s="114" t="s">
        <v>543</v>
      </c>
      <c r="B338" s="113">
        <v>84</v>
      </c>
      <c r="C338" s="113">
        <v>84</v>
      </c>
    </row>
    <row r="339" spans="1:3">
      <c r="A339" s="114" t="s">
        <v>542</v>
      </c>
      <c r="B339" s="113">
        <v>96</v>
      </c>
      <c r="C339" s="113">
        <v>96</v>
      </c>
    </row>
    <row r="340" spans="1:3">
      <c r="A340" s="114" t="s">
        <v>541</v>
      </c>
      <c r="B340" s="113">
        <v>96</v>
      </c>
      <c r="C340" s="113">
        <v>96</v>
      </c>
    </row>
    <row r="341" spans="1:3">
      <c r="A341" s="114" t="s">
        <v>540</v>
      </c>
      <c r="B341" s="113">
        <v>96</v>
      </c>
      <c r="C341" s="113">
        <v>96</v>
      </c>
    </row>
    <row r="342" spans="1:3">
      <c r="A342" s="114" t="s">
        <v>539</v>
      </c>
      <c r="B342" s="113">
        <v>120</v>
      </c>
      <c r="C342" s="113">
        <v>120</v>
      </c>
    </row>
    <row r="343" spans="1:3">
      <c r="A343" s="114" t="s">
        <v>538</v>
      </c>
      <c r="B343" s="113">
        <v>96</v>
      </c>
      <c r="C343" s="113">
        <v>96</v>
      </c>
    </row>
    <row r="344" spans="1:3">
      <c r="A344" s="114" t="s">
        <v>537</v>
      </c>
      <c r="B344" s="113">
        <v>96</v>
      </c>
      <c r="C344" s="113">
        <v>96</v>
      </c>
    </row>
    <row r="345" spans="1:3">
      <c r="A345" s="114" t="s">
        <v>536</v>
      </c>
      <c r="B345" s="113">
        <v>72</v>
      </c>
      <c r="C345" s="113">
        <v>72</v>
      </c>
    </row>
    <row r="346" spans="1:3">
      <c r="A346" s="114" t="s">
        <v>535</v>
      </c>
      <c r="B346" s="113">
        <v>120</v>
      </c>
      <c r="C346" s="113">
        <v>120</v>
      </c>
    </row>
    <row r="347" spans="1:3">
      <c r="A347" s="114" t="s">
        <v>534</v>
      </c>
      <c r="B347" s="113">
        <v>96</v>
      </c>
      <c r="C347" s="113">
        <v>96</v>
      </c>
    </row>
    <row r="348" spans="1:3">
      <c r="A348" s="114" t="s">
        <v>533</v>
      </c>
      <c r="B348" s="113">
        <v>96</v>
      </c>
      <c r="C348" s="113">
        <v>96</v>
      </c>
    </row>
    <row r="349" spans="1:3">
      <c r="A349" s="114" t="s">
        <v>532</v>
      </c>
      <c r="B349" s="113">
        <v>120</v>
      </c>
      <c r="C349" s="113">
        <v>120</v>
      </c>
    </row>
    <row r="350" spans="1:3">
      <c r="A350" s="114" t="s">
        <v>531</v>
      </c>
      <c r="B350" s="113">
        <v>72</v>
      </c>
      <c r="C350" s="113">
        <v>72</v>
      </c>
    </row>
    <row r="351" spans="1:3">
      <c r="A351" s="114" t="s">
        <v>530</v>
      </c>
      <c r="B351" s="113">
        <v>96</v>
      </c>
      <c r="C351" s="113">
        <v>96</v>
      </c>
    </row>
    <row r="352" spans="1:3">
      <c r="A352" s="114" t="s">
        <v>529</v>
      </c>
      <c r="B352" s="113">
        <v>120</v>
      </c>
      <c r="C352" s="113">
        <v>120</v>
      </c>
    </row>
    <row r="353" spans="1:3">
      <c r="A353" s="114" t="s">
        <v>528</v>
      </c>
      <c r="B353" s="113">
        <v>72</v>
      </c>
      <c r="C353" s="113">
        <v>72</v>
      </c>
    </row>
    <row r="354" spans="1:3">
      <c r="A354" s="114" t="s">
        <v>527</v>
      </c>
      <c r="B354" s="113">
        <v>96</v>
      </c>
      <c r="C354" s="113">
        <v>96</v>
      </c>
    </row>
    <row r="355" spans="1:3">
      <c r="A355" s="114" t="s">
        <v>526</v>
      </c>
      <c r="B355" s="113">
        <v>96</v>
      </c>
      <c r="C355" s="113">
        <v>96</v>
      </c>
    </row>
    <row r="356" spans="1:3">
      <c r="A356" s="114" t="s">
        <v>525</v>
      </c>
      <c r="B356" s="113">
        <v>96</v>
      </c>
      <c r="C356" s="113">
        <v>96</v>
      </c>
    </row>
    <row r="357" spans="1:3">
      <c r="A357" s="114" t="s">
        <v>524</v>
      </c>
      <c r="B357" s="113">
        <v>120</v>
      </c>
      <c r="C357" s="113">
        <v>120</v>
      </c>
    </row>
    <row r="358" spans="1:3">
      <c r="A358" s="114" t="s">
        <v>523</v>
      </c>
      <c r="B358" s="113">
        <v>96</v>
      </c>
      <c r="C358" s="113">
        <v>96</v>
      </c>
    </row>
    <row r="359" spans="1:3">
      <c r="A359" s="114" t="s">
        <v>522</v>
      </c>
      <c r="B359" s="113">
        <v>120</v>
      </c>
      <c r="C359" s="113">
        <v>120</v>
      </c>
    </row>
    <row r="360" spans="1:3">
      <c r="A360" s="114" t="s">
        <v>521</v>
      </c>
      <c r="B360" s="113">
        <v>120</v>
      </c>
      <c r="C360" s="113">
        <v>120</v>
      </c>
    </row>
    <row r="361" spans="1:3">
      <c r="A361" s="114" t="s">
        <v>520</v>
      </c>
      <c r="B361" s="113">
        <v>72</v>
      </c>
      <c r="C361" s="113">
        <v>72</v>
      </c>
    </row>
    <row r="362" spans="1:3">
      <c r="A362" s="114" t="s">
        <v>519</v>
      </c>
      <c r="B362" s="113">
        <v>96</v>
      </c>
      <c r="C362" s="113">
        <v>96</v>
      </c>
    </row>
    <row r="363" spans="1:3">
      <c r="A363" s="114" t="s">
        <v>518</v>
      </c>
      <c r="B363" s="113">
        <v>144</v>
      </c>
      <c r="C363" s="113">
        <v>144</v>
      </c>
    </row>
    <row r="364" spans="1:3">
      <c r="A364" s="114" t="s">
        <v>517</v>
      </c>
      <c r="B364" s="113">
        <v>120</v>
      </c>
      <c r="C364" s="113">
        <v>120</v>
      </c>
    </row>
    <row r="365" spans="1:3">
      <c r="A365" s="114" t="s">
        <v>516</v>
      </c>
      <c r="B365" s="113">
        <v>120</v>
      </c>
      <c r="C365" s="113">
        <v>120</v>
      </c>
    </row>
    <row r="366" spans="1:3">
      <c r="A366" s="114" t="s">
        <v>515</v>
      </c>
      <c r="B366" s="113">
        <v>120</v>
      </c>
      <c r="C366" s="113">
        <v>120</v>
      </c>
    </row>
    <row r="367" spans="1:3">
      <c r="A367" s="114" t="s">
        <v>514</v>
      </c>
      <c r="B367" s="113">
        <v>96</v>
      </c>
      <c r="C367" s="113">
        <v>96</v>
      </c>
    </row>
    <row r="368" spans="1:3">
      <c r="A368" s="114" t="s">
        <v>513</v>
      </c>
      <c r="B368" s="113">
        <v>72</v>
      </c>
      <c r="C368" s="113">
        <v>72</v>
      </c>
    </row>
    <row r="369" spans="1:3">
      <c r="A369" s="114" t="s">
        <v>512</v>
      </c>
      <c r="B369" s="113">
        <v>72</v>
      </c>
      <c r="C369" s="113">
        <v>72</v>
      </c>
    </row>
    <row r="370" spans="1:3">
      <c r="A370" s="114" t="s">
        <v>511</v>
      </c>
      <c r="B370" s="113">
        <v>96</v>
      </c>
      <c r="C370" s="113">
        <v>96</v>
      </c>
    </row>
    <row r="371" spans="1:3">
      <c r="A371" s="114" t="s">
        <v>510</v>
      </c>
      <c r="B371" s="113">
        <v>96</v>
      </c>
      <c r="C371" s="113">
        <v>96</v>
      </c>
    </row>
    <row r="372" spans="1:3">
      <c r="A372" s="114" t="s">
        <v>509</v>
      </c>
      <c r="B372" s="113">
        <v>144</v>
      </c>
      <c r="C372" s="113">
        <v>144</v>
      </c>
    </row>
    <row r="373" spans="1:3">
      <c r="A373" s="114" t="s">
        <v>508</v>
      </c>
      <c r="B373" s="113">
        <v>96</v>
      </c>
      <c r="C373" s="113">
        <v>96</v>
      </c>
    </row>
    <row r="374" spans="1:3">
      <c r="A374" s="114" t="s">
        <v>507</v>
      </c>
      <c r="B374" s="113">
        <v>96</v>
      </c>
      <c r="C374" s="113">
        <v>96</v>
      </c>
    </row>
    <row r="375" spans="1:3">
      <c r="A375" s="114" t="s">
        <v>506</v>
      </c>
      <c r="B375" s="113">
        <v>144</v>
      </c>
      <c r="C375" s="113">
        <v>144</v>
      </c>
    </row>
    <row r="376" spans="1:3">
      <c r="A376" s="114" t="s">
        <v>505</v>
      </c>
      <c r="B376" s="113">
        <v>96</v>
      </c>
      <c r="C376" s="113">
        <v>96</v>
      </c>
    </row>
    <row r="377" spans="1:3">
      <c r="A377" s="114" t="s">
        <v>504</v>
      </c>
      <c r="B377" s="113">
        <v>96</v>
      </c>
      <c r="C377" s="113">
        <v>96</v>
      </c>
    </row>
    <row r="378" spans="1:3">
      <c r="A378" s="114" t="s">
        <v>503</v>
      </c>
      <c r="B378" s="113">
        <v>96</v>
      </c>
      <c r="C378" s="113">
        <v>96</v>
      </c>
    </row>
    <row r="379" spans="1:3">
      <c r="A379" s="114" t="s">
        <v>502</v>
      </c>
      <c r="B379" s="113">
        <v>96</v>
      </c>
      <c r="C379" s="113">
        <v>96</v>
      </c>
    </row>
    <row r="380" spans="1:3">
      <c r="A380" s="114" t="s">
        <v>501</v>
      </c>
      <c r="B380" s="113">
        <v>96</v>
      </c>
      <c r="C380" s="113">
        <v>96</v>
      </c>
    </row>
    <row r="381" spans="1:3">
      <c r="A381" s="114" t="s">
        <v>500</v>
      </c>
      <c r="B381" s="113">
        <v>120</v>
      </c>
      <c r="C381" s="113">
        <v>120</v>
      </c>
    </row>
    <row r="382" spans="1:3">
      <c r="A382" s="114" t="s">
        <v>499</v>
      </c>
      <c r="B382" s="113">
        <v>96</v>
      </c>
      <c r="C382" s="113">
        <v>96</v>
      </c>
    </row>
    <row r="383" spans="1:3">
      <c r="A383" s="114" t="s">
        <v>498</v>
      </c>
      <c r="B383" s="113">
        <v>96</v>
      </c>
      <c r="C383" s="113">
        <v>96</v>
      </c>
    </row>
    <row r="384" spans="1:3">
      <c r="A384" s="114" t="s">
        <v>497</v>
      </c>
      <c r="B384" s="113">
        <v>96</v>
      </c>
      <c r="C384" s="113">
        <v>96</v>
      </c>
    </row>
    <row r="385" spans="1:3">
      <c r="A385" s="114" t="s">
        <v>496</v>
      </c>
      <c r="B385" s="113">
        <v>96</v>
      </c>
      <c r="C385" s="113">
        <v>96</v>
      </c>
    </row>
    <row r="386" spans="1:3">
      <c r="A386" s="114" t="s">
        <v>495</v>
      </c>
      <c r="B386" s="113">
        <v>144</v>
      </c>
      <c r="C386" s="113">
        <v>144</v>
      </c>
    </row>
    <row r="387" spans="1:3">
      <c r="A387" s="114" t="s">
        <v>494</v>
      </c>
      <c r="B387" s="113">
        <v>108</v>
      </c>
      <c r="C387" s="113">
        <v>108</v>
      </c>
    </row>
    <row r="388" spans="1:3">
      <c r="A388" s="114" t="s">
        <v>493</v>
      </c>
      <c r="B388" s="113">
        <v>120</v>
      </c>
      <c r="C388" s="113">
        <v>120</v>
      </c>
    </row>
    <row r="389" spans="1:3">
      <c r="A389" s="114" t="s">
        <v>492</v>
      </c>
      <c r="B389" s="113">
        <v>96</v>
      </c>
      <c r="C389" s="113">
        <v>96</v>
      </c>
    </row>
    <row r="390" spans="1:3">
      <c r="A390" s="114" t="s">
        <v>491</v>
      </c>
      <c r="B390" s="113">
        <v>384</v>
      </c>
      <c r="C390" s="113">
        <v>384</v>
      </c>
    </row>
    <row r="391" spans="1:3">
      <c r="A391" s="114" t="s">
        <v>490</v>
      </c>
      <c r="B391" s="113">
        <v>144</v>
      </c>
      <c r="C391" s="113">
        <v>144</v>
      </c>
    </row>
    <row r="392" spans="1:3">
      <c r="A392" s="114" t="s">
        <v>489</v>
      </c>
      <c r="B392" s="113">
        <v>96</v>
      </c>
      <c r="C392" s="113">
        <v>96</v>
      </c>
    </row>
    <row r="393" spans="1:3">
      <c r="A393" s="114" t="s">
        <v>488</v>
      </c>
      <c r="B393" s="113">
        <v>120</v>
      </c>
      <c r="C393" s="113">
        <v>120</v>
      </c>
    </row>
    <row r="394" spans="1:3">
      <c r="A394" s="114" t="s">
        <v>487</v>
      </c>
      <c r="B394" s="113">
        <v>120</v>
      </c>
      <c r="C394" s="113">
        <v>120</v>
      </c>
    </row>
    <row r="395" spans="1:3">
      <c r="A395" s="114" t="s">
        <v>486</v>
      </c>
      <c r="B395" s="113">
        <v>120</v>
      </c>
      <c r="C395" s="113">
        <v>120</v>
      </c>
    </row>
    <row r="396" spans="1:3">
      <c r="A396" s="114" t="s">
        <v>485</v>
      </c>
      <c r="B396" s="113">
        <v>120</v>
      </c>
      <c r="C396" s="113">
        <v>120</v>
      </c>
    </row>
    <row r="397" spans="1:3">
      <c r="A397" s="114" t="s">
        <v>484</v>
      </c>
      <c r="B397" s="113">
        <v>96</v>
      </c>
      <c r="C397" s="113">
        <v>96</v>
      </c>
    </row>
    <row r="398" spans="1:3">
      <c r="A398" s="114" t="s">
        <v>483</v>
      </c>
      <c r="B398" s="113">
        <v>96</v>
      </c>
      <c r="C398" s="113">
        <v>96</v>
      </c>
    </row>
    <row r="399" spans="1:3">
      <c r="A399" s="114" t="s">
        <v>482</v>
      </c>
      <c r="B399" s="113">
        <v>96</v>
      </c>
      <c r="C399" s="113">
        <v>96</v>
      </c>
    </row>
    <row r="400" spans="1:3">
      <c r="A400" s="114" t="s">
        <v>481</v>
      </c>
      <c r="B400" s="113">
        <v>144</v>
      </c>
      <c r="C400" s="113">
        <v>144</v>
      </c>
    </row>
    <row r="401" spans="1:3">
      <c r="A401" s="114" t="s">
        <v>480</v>
      </c>
      <c r="B401" s="113">
        <v>96</v>
      </c>
      <c r="C401" s="113">
        <v>96</v>
      </c>
    </row>
    <row r="402" spans="1:3">
      <c r="A402" s="114" t="s">
        <v>479</v>
      </c>
      <c r="B402" s="113">
        <v>288</v>
      </c>
      <c r="C402" s="113">
        <v>288</v>
      </c>
    </row>
    <row r="403" spans="1:3">
      <c r="A403" s="114" t="s">
        <v>478</v>
      </c>
      <c r="B403" s="113">
        <v>96</v>
      </c>
      <c r="C403" s="113">
        <v>96</v>
      </c>
    </row>
    <row r="404" spans="1:3">
      <c r="A404" s="114" t="s">
        <v>477</v>
      </c>
      <c r="B404" s="113">
        <v>120</v>
      </c>
      <c r="C404" s="113">
        <v>120</v>
      </c>
    </row>
    <row r="405" spans="1:3">
      <c r="A405" s="114" t="s">
        <v>476</v>
      </c>
      <c r="B405" s="113">
        <v>120</v>
      </c>
      <c r="C405" s="113">
        <v>120</v>
      </c>
    </row>
    <row r="406" spans="1:3">
      <c r="A406" s="114" t="s">
        <v>475</v>
      </c>
      <c r="B406" s="113">
        <v>96</v>
      </c>
      <c r="C406" s="113">
        <v>96</v>
      </c>
    </row>
    <row r="407" spans="1:3">
      <c r="A407" s="114" t="s">
        <v>474</v>
      </c>
      <c r="B407" s="113">
        <v>96</v>
      </c>
      <c r="C407" s="113">
        <v>96</v>
      </c>
    </row>
    <row r="408" spans="1:3">
      <c r="A408" s="114" t="s">
        <v>473</v>
      </c>
      <c r="B408" s="113">
        <v>120</v>
      </c>
      <c r="C408" s="113">
        <v>120</v>
      </c>
    </row>
    <row r="409" spans="1:3">
      <c r="A409" s="114" t="s">
        <v>472</v>
      </c>
      <c r="B409" s="113">
        <v>120</v>
      </c>
      <c r="C409" s="113">
        <v>120</v>
      </c>
    </row>
    <row r="410" spans="1:3">
      <c r="A410" s="114" t="s">
        <v>471</v>
      </c>
      <c r="B410" s="113">
        <v>96</v>
      </c>
      <c r="C410" s="113">
        <v>96</v>
      </c>
    </row>
    <row r="411" spans="1:3">
      <c r="A411" s="114" t="s">
        <v>470</v>
      </c>
      <c r="B411" s="113">
        <v>96</v>
      </c>
      <c r="C411" s="113">
        <v>96</v>
      </c>
    </row>
    <row r="412" spans="1:3">
      <c r="A412" s="114" t="s">
        <v>469</v>
      </c>
      <c r="B412" s="113">
        <v>120</v>
      </c>
      <c r="C412" s="113">
        <v>120</v>
      </c>
    </row>
    <row r="413" spans="1:3">
      <c r="A413" s="114" t="s">
        <v>468</v>
      </c>
      <c r="B413" s="113">
        <v>144</v>
      </c>
      <c r="C413" s="113">
        <v>144</v>
      </c>
    </row>
    <row r="414" spans="1:3">
      <c r="A414" s="114" t="s">
        <v>467</v>
      </c>
      <c r="B414" s="113">
        <v>120</v>
      </c>
      <c r="C414" s="113">
        <v>120</v>
      </c>
    </row>
    <row r="415" spans="1:3">
      <c r="A415" s="114" t="s">
        <v>466</v>
      </c>
      <c r="B415" s="113">
        <v>96</v>
      </c>
      <c r="C415" s="113">
        <v>96</v>
      </c>
    </row>
    <row r="416" spans="1:3">
      <c r="A416" s="114" t="s">
        <v>465</v>
      </c>
      <c r="B416" s="113">
        <v>72</v>
      </c>
      <c r="C416" s="113">
        <v>72</v>
      </c>
    </row>
    <row r="417" spans="1:3">
      <c r="A417" s="114" t="s">
        <v>464</v>
      </c>
      <c r="B417" s="113">
        <v>96</v>
      </c>
      <c r="C417" s="113">
        <v>96</v>
      </c>
    </row>
    <row r="418" spans="1:3">
      <c r="A418" s="114" t="s">
        <v>463</v>
      </c>
      <c r="B418" s="113">
        <v>96</v>
      </c>
      <c r="C418" s="113">
        <v>96</v>
      </c>
    </row>
    <row r="419" spans="1:3">
      <c r="A419" s="114" t="s">
        <v>462</v>
      </c>
      <c r="B419" s="113">
        <v>96</v>
      </c>
      <c r="C419" s="113">
        <v>96</v>
      </c>
    </row>
    <row r="420" spans="1:3">
      <c r="A420" s="114" t="s">
        <v>461</v>
      </c>
      <c r="B420" s="113">
        <v>120</v>
      </c>
      <c r="C420" s="113">
        <v>120</v>
      </c>
    </row>
    <row r="421" spans="1:3">
      <c r="A421" s="114" t="s">
        <v>460</v>
      </c>
      <c r="B421" s="113">
        <v>96</v>
      </c>
      <c r="C421" s="113">
        <v>96</v>
      </c>
    </row>
    <row r="422" spans="1:3">
      <c r="A422" s="114" t="s">
        <v>459</v>
      </c>
      <c r="B422" s="113">
        <v>96</v>
      </c>
      <c r="C422" s="113">
        <v>96</v>
      </c>
    </row>
    <row r="423" spans="1:3">
      <c r="A423" s="114" t="s">
        <v>458</v>
      </c>
      <c r="B423" s="113">
        <v>96</v>
      </c>
      <c r="C423" s="113">
        <v>96</v>
      </c>
    </row>
    <row r="424" spans="1:3">
      <c r="A424" s="114" t="s">
        <v>457</v>
      </c>
      <c r="B424" s="113">
        <v>120</v>
      </c>
      <c r="C424" s="113">
        <v>120</v>
      </c>
    </row>
    <row r="425" spans="1:3">
      <c r="A425" s="114" t="s">
        <v>456</v>
      </c>
      <c r="B425" s="113">
        <v>96</v>
      </c>
      <c r="C425" s="113">
        <v>96</v>
      </c>
    </row>
    <row r="426" spans="1:3">
      <c r="A426" s="114" t="s">
        <v>455</v>
      </c>
      <c r="B426" s="113">
        <v>96</v>
      </c>
      <c r="C426" s="113">
        <v>96</v>
      </c>
    </row>
    <row r="427" spans="1:3">
      <c r="A427" s="114" t="s">
        <v>454</v>
      </c>
      <c r="B427" s="113">
        <v>96</v>
      </c>
      <c r="C427" s="113">
        <v>96</v>
      </c>
    </row>
    <row r="428" spans="1:3">
      <c r="A428" s="114" t="s">
        <v>453</v>
      </c>
      <c r="B428" s="113">
        <v>96</v>
      </c>
      <c r="C428" s="113">
        <v>96</v>
      </c>
    </row>
    <row r="429" spans="1:3">
      <c r="A429" s="114" t="s">
        <v>452</v>
      </c>
      <c r="B429" s="113">
        <v>360</v>
      </c>
      <c r="C429" s="113">
        <v>360</v>
      </c>
    </row>
    <row r="430" spans="1:3">
      <c r="A430" s="114" t="s">
        <v>451</v>
      </c>
      <c r="B430" s="113">
        <v>120</v>
      </c>
      <c r="C430" s="113">
        <v>120</v>
      </c>
    </row>
    <row r="431" spans="1:3">
      <c r="A431" s="114" t="s">
        <v>450</v>
      </c>
      <c r="B431" s="113">
        <v>144</v>
      </c>
      <c r="C431" s="113">
        <v>144</v>
      </c>
    </row>
    <row r="432" spans="1:3">
      <c r="A432" s="114" t="s">
        <v>449</v>
      </c>
      <c r="B432" s="113">
        <v>120</v>
      </c>
      <c r="C432" s="113">
        <v>120</v>
      </c>
    </row>
    <row r="433" spans="1:3">
      <c r="A433" s="114" t="s">
        <v>448</v>
      </c>
      <c r="B433" s="113">
        <v>96</v>
      </c>
      <c r="C433" s="113">
        <v>96</v>
      </c>
    </row>
    <row r="434" spans="1:3">
      <c r="A434" s="114" t="s">
        <v>447</v>
      </c>
      <c r="B434" s="113">
        <v>120</v>
      </c>
      <c r="C434" s="113">
        <v>120</v>
      </c>
    </row>
    <row r="435" spans="1:3">
      <c r="A435" s="114" t="s">
        <v>446</v>
      </c>
      <c r="B435" s="113">
        <v>96</v>
      </c>
      <c r="C435" s="113">
        <v>96</v>
      </c>
    </row>
    <row r="436" spans="1:3">
      <c r="A436" s="114" t="s">
        <v>445</v>
      </c>
      <c r="B436" s="113">
        <v>120</v>
      </c>
      <c r="C436" s="113">
        <v>120</v>
      </c>
    </row>
    <row r="437" spans="1:3">
      <c r="A437" s="114" t="s">
        <v>444</v>
      </c>
      <c r="B437" s="113">
        <v>72</v>
      </c>
      <c r="C437" s="113">
        <v>72</v>
      </c>
    </row>
    <row r="438" spans="1:3">
      <c r="A438" s="114" t="s">
        <v>443</v>
      </c>
      <c r="B438" s="113">
        <v>96</v>
      </c>
      <c r="C438" s="113">
        <v>96</v>
      </c>
    </row>
    <row r="439" spans="1:3">
      <c r="A439" s="114" t="s">
        <v>442</v>
      </c>
      <c r="B439" s="113">
        <v>120</v>
      </c>
      <c r="C439" s="113">
        <v>120</v>
      </c>
    </row>
    <row r="440" spans="1:3">
      <c r="A440" s="114" t="s">
        <v>441</v>
      </c>
      <c r="B440" s="113">
        <v>96</v>
      </c>
      <c r="C440" s="113">
        <v>96</v>
      </c>
    </row>
    <row r="441" spans="1:3">
      <c r="A441" s="114" t="s">
        <v>440</v>
      </c>
      <c r="B441" s="113">
        <v>96</v>
      </c>
      <c r="C441" s="113">
        <v>96</v>
      </c>
    </row>
    <row r="442" spans="1:3">
      <c r="A442" s="114" t="s">
        <v>439</v>
      </c>
      <c r="B442" s="113">
        <v>120</v>
      </c>
      <c r="C442" s="113">
        <v>120</v>
      </c>
    </row>
    <row r="443" spans="1:3">
      <c r="A443" s="114" t="s">
        <v>438</v>
      </c>
      <c r="B443" s="113">
        <v>120</v>
      </c>
      <c r="C443" s="113">
        <v>120</v>
      </c>
    </row>
    <row r="444" spans="1:3">
      <c r="A444" s="114" t="s">
        <v>437</v>
      </c>
      <c r="B444" s="113">
        <v>96</v>
      </c>
      <c r="C444" s="113">
        <v>96</v>
      </c>
    </row>
    <row r="445" spans="1:3">
      <c r="A445" s="114" t="s">
        <v>436</v>
      </c>
      <c r="B445" s="113">
        <v>120</v>
      </c>
      <c r="C445" s="113">
        <v>120</v>
      </c>
    </row>
    <row r="446" spans="1:3">
      <c r="A446" s="114" t="s">
        <v>435</v>
      </c>
      <c r="B446" s="113">
        <v>120</v>
      </c>
      <c r="C446" s="113">
        <v>120</v>
      </c>
    </row>
    <row r="447" spans="1:3">
      <c r="A447" s="114" t="s">
        <v>434</v>
      </c>
      <c r="B447" s="113">
        <v>120</v>
      </c>
      <c r="C447" s="113">
        <v>120</v>
      </c>
    </row>
    <row r="448" spans="1:3">
      <c r="A448" s="114" t="s">
        <v>433</v>
      </c>
      <c r="B448" s="113">
        <v>96</v>
      </c>
      <c r="C448" s="113">
        <v>96</v>
      </c>
    </row>
    <row r="449" spans="1:3">
      <c r="A449" s="114" t="s">
        <v>432</v>
      </c>
      <c r="B449" s="113">
        <v>120</v>
      </c>
      <c r="C449" s="113">
        <v>120</v>
      </c>
    </row>
    <row r="450" spans="1:3">
      <c r="A450" s="114" t="s">
        <v>431</v>
      </c>
      <c r="B450" s="113">
        <v>96</v>
      </c>
      <c r="C450" s="113">
        <v>96</v>
      </c>
    </row>
    <row r="451" spans="1:3">
      <c r="A451" s="114" t="s">
        <v>430</v>
      </c>
      <c r="B451" s="113">
        <v>96</v>
      </c>
      <c r="C451" s="113">
        <v>96</v>
      </c>
    </row>
    <row r="452" spans="1:3">
      <c r="A452" s="114" t="s">
        <v>429</v>
      </c>
      <c r="B452" s="113">
        <v>96</v>
      </c>
      <c r="C452" s="113">
        <v>96</v>
      </c>
    </row>
    <row r="453" spans="1:3">
      <c r="A453" s="114" t="s">
        <v>428</v>
      </c>
      <c r="B453" s="113">
        <v>96</v>
      </c>
      <c r="C453" s="113">
        <v>96</v>
      </c>
    </row>
    <row r="454" spans="1:3">
      <c r="A454" s="114" t="s">
        <v>427</v>
      </c>
      <c r="B454" s="113">
        <v>96</v>
      </c>
      <c r="C454" s="113">
        <v>96</v>
      </c>
    </row>
    <row r="455" spans="1:3">
      <c r="A455" s="114" t="s">
        <v>426</v>
      </c>
      <c r="B455" s="113">
        <v>96</v>
      </c>
      <c r="C455" s="113">
        <v>96</v>
      </c>
    </row>
    <row r="456" spans="1:3">
      <c r="A456" s="114" t="s">
        <v>425</v>
      </c>
      <c r="B456" s="113">
        <v>96</v>
      </c>
      <c r="C456" s="113">
        <v>96</v>
      </c>
    </row>
    <row r="457" spans="1:3">
      <c r="A457" s="114" t="s">
        <v>424</v>
      </c>
      <c r="B457" s="113">
        <v>192</v>
      </c>
      <c r="C457" s="113">
        <v>192</v>
      </c>
    </row>
    <row r="458" spans="1:3">
      <c r="A458" s="114" t="s">
        <v>423</v>
      </c>
      <c r="B458" s="113">
        <v>120</v>
      </c>
      <c r="C458" s="113">
        <v>120</v>
      </c>
    </row>
    <row r="459" spans="1:3">
      <c r="A459" s="114" t="s">
        <v>422</v>
      </c>
      <c r="B459" s="113">
        <v>120</v>
      </c>
      <c r="C459" s="113">
        <v>120</v>
      </c>
    </row>
    <row r="460" spans="1:3">
      <c r="A460" s="114" t="s">
        <v>421</v>
      </c>
      <c r="B460" s="113">
        <v>240</v>
      </c>
      <c r="C460" s="113">
        <v>240</v>
      </c>
    </row>
    <row r="461" spans="1:3">
      <c r="A461" s="114" t="s">
        <v>420</v>
      </c>
      <c r="B461" s="113">
        <v>144</v>
      </c>
      <c r="C461" s="113">
        <v>144</v>
      </c>
    </row>
    <row r="462" spans="1:3">
      <c r="A462" s="114" t="s">
        <v>419</v>
      </c>
      <c r="B462" s="113">
        <v>96</v>
      </c>
      <c r="C462" s="113">
        <v>96</v>
      </c>
    </row>
    <row r="463" spans="1:3">
      <c r="A463" s="114" t="s">
        <v>418</v>
      </c>
      <c r="B463" s="113">
        <v>96</v>
      </c>
      <c r="C463" s="113">
        <v>96</v>
      </c>
    </row>
    <row r="464" spans="1:3">
      <c r="A464" s="114" t="s">
        <v>417</v>
      </c>
      <c r="B464" s="113">
        <v>72</v>
      </c>
      <c r="C464" s="113">
        <v>72</v>
      </c>
    </row>
    <row r="465" spans="1:3">
      <c r="A465" s="114" t="s">
        <v>416</v>
      </c>
      <c r="B465" s="113">
        <v>120</v>
      </c>
      <c r="C465" s="113">
        <v>120</v>
      </c>
    </row>
    <row r="466" spans="1:3">
      <c r="A466" s="114" t="s">
        <v>415</v>
      </c>
      <c r="B466" s="113">
        <v>120</v>
      </c>
      <c r="C466" s="113">
        <v>120</v>
      </c>
    </row>
    <row r="467" spans="1:3">
      <c r="A467" s="114" t="s">
        <v>414</v>
      </c>
      <c r="B467" s="113">
        <v>120</v>
      </c>
      <c r="C467" s="113">
        <v>120</v>
      </c>
    </row>
    <row r="468" spans="1:3">
      <c r="A468" s="114" t="s">
        <v>413</v>
      </c>
      <c r="B468" s="113">
        <v>84</v>
      </c>
      <c r="C468" s="113">
        <v>84</v>
      </c>
    </row>
    <row r="469" spans="1:3">
      <c r="A469" s="114" t="s">
        <v>412</v>
      </c>
      <c r="B469" s="113">
        <v>96</v>
      </c>
      <c r="C469" s="113">
        <v>96</v>
      </c>
    </row>
    <row r="470" spans="1:3">
      <c r="A470" s="114" t="s">
        <v>411</v>
      </c>
      <c r="B470" s="113">
        <v>144</v>
      </c>
      <c r="C470" s="113">
        <v>144</v>
      </c>
    </row>
    <row r="471" spans="1:3">
      <c r="A471" s="114" t="s">
        <v>410</v>
      </c>
      <c r="B471" s="113">
        <v>72</v>
      </c>
      <c r="C471" s="113">
        <v>72</v>
      </c>
    </row>
    <row r="472" spans="1:3">
      <c r="A472" s="114" t="s">
        <v>409</v>
      </c>
      <c r="B472" s="113">
        <v>96</v>
      </c>
      <c r="C472" s="113">
        <v>96</v>
      </c>
    </row>
    <row r="473" spans="1:3">
      <c r="A473" s="114" t="s">
        <v>408</v>
      </c>
      <c r="B473" s="113">
        <v>120</v>
      </c>
      <c r="C473" s="113">
        <v>120</v>
      </c>
    </row>
    <row r="474" spans="1:3">
      <c r="A474" s="114" t="s">
        <v>407</v>
      </c>
      <c r="B474" s="113">
        <v>72</v>
      </c>
      <c r="C474" s="113">
        <v>72</v>
      </c>
    </row>
    <row r="475" spans="1:3">
      <c r="A475" s="114" t="s">
        <v>406</v>
      </c>
      <c r="B475" s="113">
        <v>96</v>
      </c>
      <c r="C475" s="113">
        <v>96</v>
      </c>
    </row>
    <row r="476" spans="1:3">
      <c r="A476" s="114" t="s">
        <v>405</v>
      </c>
      <c r="B476" s="113">
        <v>84</v>
      </c>
      <c r="C476" s="113">
        <v>84</v>
      </c>
    </row>
    <row r="477" spans="1:3">
      <c r="A477" s="114" t="s">
        <v>404</v>
      </c>
      <c r="B477" s="113">
        <v>96</v>
      </c>
      <c r="C477" s="113">
        <v>96</v>
      </c>
    </row>
    <row r="478" spans="1:3">
      <c r="A478" s="114" t="s">
        <v>403</v>
      </c>
      <c r="B478" s="113">
        <v>96</v>
      </c>
      <c r="C478" s="113">
        <v>96</v>
      </c>
    </row>
    <row r="479" spans="1:3">
      <c r="A479" s="114" t="s">
        <v>402</v>
      </c>
      <c r="B479" s="113">
        <v>96</v>
      </c>
      <c r="C479" s="113">
        <v>96</v>
      </c>
    </row>
    <row r="480" spans="1:3">
      <c r="A480" s="114" t="s">
        <v>401</v>
      </c>
      <c r="B480" s="113">
        <v>120</v>
      </c>
      <c r="C480" s="113">
        <v>120</v>
      </c>
    </row>
    <row r="481" spans="1:3">
      <c r="A481" s="114" t="s">
        <v>400</v>
      </c>
      <c r="B481" s="113">
        <v>96</v>
      </c>
      <c r="C481" s="113">
        <v>96</v>
      </c>
    </row>
    <row r="482" spans="1:3">
      <c r="A482" s="114" t="s">
        <v>399</v>
      </c>
      <c r="B482" s="113">
        <v>96</v>
      </c>
      <c r="C482" s="113">
        <v>96</v>
      </c>
    </row>
    <row r="483" spans="1:3">
      <c r="A483" s="114" t="s">
        <v>398</v>
      </c>
      <c r="B483" s="113">
        <v>144</v>
      </c>
      <c r="C483" s="113">
        <v>144</v>
      </c>
    </row>
    <row r="484" spans="1:3">
      <c r="A484" s="114" t="s">
        <v>397</v>
      </c>
      <c r="B484" s="113">
        <v>96</v>
      </c>
      <c r="C484" s="113">
        <v>96</v>
      </c>
    </row>
    <row r="485" spans="1:3">
      <c r="A485" s="114" t="s">
        <v>396</v>
      </c>
      <c r="B485" s="113">
        <v>96</v>
      </c>
      <c r="C485" s="113">
        <v>96</v>
      </c>
    </row>
    <row r="486" spans="1:3">
      <c r="A486" s="114" t="s">
        <v>395</v>
      </c>
      <c r="B486" s="113">
        <v>96</v>
      </c>
      <c r="C486" s="113">
        <v>96</v>
      </c>
    </row>
    <row r="487" spans="1:3">
      <c r="A487" s="114" t="s">
        <v>394</v>
      </c>
      <c r="B487" s="113">
        <v>96</v>
      </c>
      <c r="C487" s="113">
        <v>96</v>
      </c>
    </row>
    <row r="488" spans="1:3">
      <c r="A488" s="114" t="s">
        <v>393</v>
      </c>
      <c r="B488" s="113">
        <v>120</v>
      </c>
      <c r="C488" s="113">
        <v>120</v>
      </c>
    </row>
    <row r="489" spans="1:3">
      <c r="A489" s="114" t="s">
        <v>392</v>
      </c>
      <c r="B489" s="113">
        <v>96</v>
      </c>
      <c r="C489" s="113">
        <v>96</v>
      </c>
    </row>
    <row r="490" spans="1:3">
      <c r="A490" s="114" t="s">
        <v>391</v>
      </c>
      <c r="B490" s="113">
        <v>96</v>
      </c>
      <c r="C490" s="113">
        <v>96</v>
      </c>
    </row>
    <row r="491" spans="1:3">
      <c r="A491" s="114" t="s">
        <v>390</v>
      </c>
      <c r="B491" s="113">
        <v>192</v>
      </c>
      <c r="C491" s="113">
        <v>192</v>
      </c>
    </row>
    <row r="492" spans="1:3">
      <c r="A492" s="114" t="s">
        <v>389</v>
      </c>
      <c r="B492" s="113">
        <v>72</v>
      </c>
      <c r="C492" s="113">
        <v>72</v>
      </c>
    </row>
    <row r="493" spans="1:3">
      <c r="A493" s="114" t="s">
        <v>388</v>
      </c>
      <c r="B493" s="113">
        <v>96</v>
      </c>
      <c r="C493" s="113">
        <v>96</v>
      </c>
    </row>
    <row r="494" spans="1:3">
      <c r="A494" s="114" t="s">
        <v>387</v>
      </c>
      <c r="B494" s="113">
        <v>120</v>
      </c>
      <c r="C494" s="113">
        <v>120</v>
      </c>
    </row>
    <row r="495" spans="1:3">
      <c r="A495" s="114" t="s">
        <v>386</v>
      </c>
      <c r="B495" s="113">
        <v>72</v>
      </c>
      <c r="C495" s="113">
        <v>72</v>
      </c>
    </row>
    <row r="496" spans="1:3">
      <c r="A496" s="114" t="s">
        <v>385</v>
      </c>
      <c r="B496" s="113">
        <v>96</v>
      </c>
      <c r="C496" s="113">
        <v>96</v>
      </c>
    </row>
    <row r="497" spans="1:3">
      <c r="A497" s="114" t="s">
        <v>384</v>
      </c>
      <c r="B497" s="113">
        <v>216</v>
      </c>
      <c r="C497" s="113">
        <v>216</v>
      </c>
    </row>
    <row r="498" spans="1:3">
      <c r="A498" s="114" t="s">
        <v>383</v>
      </c>
      <c r="B498" s="113">
        <v>72</v>
      </c>
      <c r="C498" s="113">
        <v>72</v>
      </c>
    </row>
    <row r="499" spans="1:3">
      <c r="A499" s="114" t="s">
        <v>382</v>
      </c>
      <c r="B499" s="113">
        <v>96</v>
      </c>
      <c r="C499" s="113">
        <v>96</v>
      </c>
    </row>
    <row r="500" spans="1:3">
      <c r="A500" s="114" t="s">
        <v>381</v>
      </c>
      <c r="B500" s="113">
        <v>96</v>
      </c>
      <c r="C500" s="113">
        <v>96</v>
      </c>
    </row>
    <row r="501" spans="1:3">
      <c r="A501" s="114" t="s">
        <v>380</v>
      </c>
      <c r="B501" s="113">
        <v>96</v>
      </c>
      <c r="C501" s="113">
        <v>96</v>
      </c>
    </row>
    <row r="502" spans="1:3">
      <c r="A502" s="114" t="s">
        <v>379</v>
      </c>
      <c r="B502" s="113">
        <v>96</v>
      </c>
      <c r="C502" s="113">
        <v>96</v>
      </c>
    </row>
    <row r="503" spans="1:3">
      <c r="A503" s="114" t="s">
        <v>378</v>
      </c>
      <c r="B503" s="113">
        <v>72</v>
      </c>
      <c r="C503" s="113">
        <v>72</v>
      </c>
    </row>
    <row r="504" spans="1:3">
      <c r="A504" s="114" t="s">
        <v>377</v>
      </c>
      <c r="B504" s="113">
        <v>96</v>
      </c>
      <c r="C504" s="113">
        <v>96</v>
      </c>
    </row>
    <row r="505" spans="1:3">
      <c r="A505" s="114" t="s">
        <v>376</v>
      </c>
      <c r="B505" s="113">
        <v>72</v>
      </c>
      <c r="C505" s="113">
        <v>72</v>
      </c>
    </row>
    <row r="506" spans="1:3">
      <c r="A506" s="114" t="s">
        <v>375</v>
      </c>
      <c r="B506" s="113">
        <v>96</v>
      </c>
      <c r="C506" s="113">
        <v>96</v>
      </c>
    </row>
    <row r="507" spans="1:3">
      <c r="A507" s="114" t="s">
        <v>374</v>
      </c>
      <c r="B507" s="113">
        <v>120</v>
      </c>
      <c r="C507" s="113">
        <v>120</v>
      </c>
    </row>
    <row r="508" spans="1:3">
      <c r="A508" s="114" t="s">
        <v>373</v>
      </c>
      <c r="B508" s="113">
        <v>120</v>
      </c>
      <c r="C508" s="113">
        <v>120</v>
      </c>
    </row>
    <row r="509" spans="1:3">
      <c r="A509" s="114" t="s">
        <v>372</v>
      </c>
      <c r="B509" s="113">
        <v>72</v>
      </c>
      <c r="C509" s="113">
        <v>72</v>
      </c>
    </row>
    <row r="510" spans="1:3">
      <c r="A510" s="114" t="s">
        <v>371</v>
      </c>
      <c r="B510" s="113">
        <v>72</v>
      </c>
      <c r="C510" s="113">
        <v>72</v>
      </c>
    </row>
    <row r="511" spans="1:3">
      <c r="A511" s="114" t="s">
        <v>370</v>
      </c>
      <c r="B511" s="113">
        <v>96</v>
      </c>
      <c r="C511" s="113">
        <v>96</v>
      </c>
    </row>
    <row r="512" spans="1:3">
      <c r="A512" s="114" t="s">
        <v>369</v>
      </c>
      <c r="B512" s="113">
        <v>96</v>
      </c>
      <c r="C512" s="113">
        <v>96</v>
      </c>
    </row>
    <row r="513" spans="1:3">
      <c r="A513" s="114" t="s">
        <v>368</v>
      </c>
      <c r="B513" s="113">
        <v>96</v>
      </c>
      <c r="C513" s="113">
        <v>96</v>
      </c>
    </row>
    <row r="514" spans="1:3">
      <c r="A514" s="114" t="s">
        <v>367</v>
      </c>
      <c r="B514" s="113">
        <v>96</v>
      </c>
      <c r="C514" s="113">
        <v>96</v>
      </c>
    </row>
    <row r="515" spans="1:3">
      <c r="A515" s="114" t="s">
        <v>366</v>
      </c>
      <c r="B515" s="113">
        <v>96</v>
      </c>
      <c r="C515" s="113">
        <v>96</v>
      </c>
    </row>
    <row r="516" spans="1:3">
      <c r="A516" s="114" t="s">
        <v>365</v>
      </c>
      <c r="B516" s="113">
        <v>96</v>
      </c>
      <c r="C516" s="113">
        <v>96</v>
      </c>
    </row>
    <row r="517" spans="1:3">
      <c r="A517" s="114" t="s">
        <v>364</v>
      </c>
      <c r="B517" s="113">
        <v>96</v>
      </c>
      <c r="C517" s="113">
        <v>96</v>
      </c>
    </row>
    <row r="518" spans="1:3">
      <c r="A518" s="114" t="s">
        <v>363</v>
      </c>
      <c r="B518" s="113">
        <v>120</v>
      </c>
      <c r="C518" s="113">
        <v>120</v>
      </c>
    </row>
    <row r="519" spans="1:3">
      <c r="A519" s="114" t="s">
        <v>362</v>
      </c>
      <c r="B519" s="113">
        <v>120</v>
      </c>
      <c r="C519" s="113">
        <v>120</v>
      </c>
    </row>
    <row r="520" spans="1:3">
      <c r="A520" s="114" t="s">
        <v>361</v>
      </c>
      <c r="B520" s="113">
        <v>120</v>
      </c>
      <c r="C520" s="113">
        <v>120</v>
      </c>
    </row>
    <row r="521" spans="1:3">
      <c r="A521" s="114" t="s">
        <v>360</v>
      </c>
      <c r="B521" s="113">
        <v>96</v>
      </c>
      <c r="C521" s="113">
        <v>96</v>
      </c>
    </row>
    <row r="522" spans="1:3">
      <c r="A522" s="114" t="s">
        <v>359</v>
      </c>
      <c r="B522" s="113">
        <v>96</v>
      </c>
      <c r="C522" s="113">
        <v>96</v>
      </c>
    </row>
    <row r="523" spans="1:3">
      <c r="A523" s="114" t="s">
        <v>358</v>
      </c>
      <c r="B523" s="113">
        <v>96</v>
      </c>
      <c r="C523" s="113">
        <v>96</v>
      </c>
    </row>
    <row r="524" spans="1:3">
      <c r="A524" s="114" t="s">
        <v>357</v>
      </c>
      <c r="B524" s="113">
        <v>96</v>
      </c>
      <c r="C524" s="113">
        <v>96</v>
      </c>
    </row>
    <row r="525" spans="1:3">
      <c r="A525" s="114" t="s">
        <v>356</v>
      </c>
      <c r="B525" s="113">
        <v>96</v>
      </c>
      <c r="C525" s="113">
        <v>96</v>
      </c>
    </row>
    <row r="526" spans="1:3">
      <c r="A526" s="114" t="s">
        <v>355</v>
      </c>
      <c r="B526" s="113">
        <v>120</v>
      </c>
      <c r="C526" s="113">
        <v>120</v>
      </c>
    </row>
    <row r="527" spans="1:3">
      <c r="A527" s="114" t="s">
        <v>354</v>
      </c>
      <c r="B527" s="113">
        <v>96</v>
      </c>
      <c r="C527" s="113">
        <v>96</v>
      </c>
    </row>
    <row r="528" spans="1:3">
      <c r="A528" s="114" t="s">
        <v>353</v>
      </c>
      <c r="B528" s="113">
        <v>144</v>
      </c>
      <c r="C528" s="113">
        <v>144</v>
      </c>
    </row>
    <row r="529" spans="1:3">
      <c r="A529" s="114" t="s">
        <v>352</v>
      </c>
      <c r="B529" s="113">
        <v>72</v>
      </c>
      <c r="C529" s="113">
        <v>72</v>
      </c>
    </row>
    <row r="530" spans="1:3">
      <c r="A530" s="114" t="s">
        <v>351</v>
      </c>
      <c r="B530" s="113">
        <v>144</v>
      </c>
      <c r="C530" s="113">
        <v>144</v>
      </c>
    </row>
    <row r="531" spans="1:3">
      <c r="A531" s="114" t="s">
        <v>350</v>
      </c>
      <c r="B531" s="113">
        <v>96</v>
      </c>
      <c r="C531" s="113">
        <v>96</v>
      </c>
    </row>
    <row r="532" spans="1:3">
      <c r="A532" s="114" t="s">
        <v>349</v>
      </c>
      <c r="B532" s="113">
        <v>96</v>
      </c>
      <c r="C532" s="113">
        <v>96</v>
      </c>
    </row>
    <row r="533" spans="1:3">
      <c r="A533" s="114" t="s">
        <v>348</v>
      </c>
      <c r="B533" s="113">
        <v>96</v>
      </c>
      <c r="C533" s="113">
        <v>96</v>
      </c>
    </row>
    <row r="534" spans="1:3">
      <c r="A534" s="114" t="s">
        <v>347</v>
      </c>
      <c r="B534" s="113">
        <v>84</v>
      </c>
      <c r="C534" s="113">
        <v>84</v>
      </c>
    </row>
    <row r="535" spans="1:3">
      <c r="A535" s="114" t="s">
        <v>346</v>
      </c>
      <c r="B535" s="113">
        <v>72</v>
      </c>
      <c r="C535" s="113">
        <v>72</v>
      </c>
    </row>
    <row r="536" spans="1:3">
      <c r="A536" s="114" t="s">
        <v>345</v>
      </c>
      <c r="B536" s="113">
        <v>120</v>
      </c>
      <c r="C536" s="113">
        <v>120</v>
      </c>
    </row>
    <row r="537" spans="1:3">
      <c r="A537" s="114" t="s">
        <v>344</v>
      </c>
      <c r="B537" s="113">
        <v>120</v>
      </c>
      <c r="C537" s="113">
        <v>120</v>
      </c>
    </row>
    <row r="538" spans="1:3">
      <c r="A538" s="114" t="s">
        <v>343</v>
      </c>
      <c r="B538" s="113">
        <v>96</v>
      </c>
      <c r="C538" s="113">
        <v>96</v>
      </c>
    </row>
    <row r="539" spans="1:3">
      <c r="A539" s="114" t="s">
        <v>342</v>
      </c>
      <c r="B539" s="113">
        <v>96</v>
      </c>
      <c r="C539" s="113">
        <v>96</v>
      </c>
    </row>
    <row r="540" spans="1:3">
      <c r="A540" s="114" t="s">
        <v>341</v>
      </c>
      <c r="B540" s="113">
        <v>120</v>
      </c>
      <c r="C540" s="113">
        <v>120</v>
      </c>
    </row>
    <row r="541" spans="1:3">
      <c r="A541" s="114" t="s">
        <v>340</v>
      </c>
      <c r="B541" s="113">
        <v>96</v>
      </c>
      <c r="C541" s="113">
        <v>96</v>
      </c>
    </row>
    <row r="542" spans="1:3">
      <c r="A542" s="114" t="s">
        <v>339</v>
      </c>
      <c r="B542" s="113">
        <v>72</v>
      </c>
      <c r="C542" s="113">
        <v>72</v>
      </c>
    </row>
    <row r="543" spans="1:3">
      <c r="A543" s="114" t="s">
        <v>338</v>
      </c>
      <c r="B543" s="113">
        <v>96</v>
      </c>
      <c r="C543" s="113">
        <v>96</v>
      </c>
    </row>
    <row r="544" spans="1:3">
      <c r="A544" s="114" t="s">
        <v>337</v>
      </c>
      <c r="B544" s="113">
        <v>120</v>
      </c>
      <c r="C544" s="113">
        <v>120</v>
      </c>
    </row>
    <row r="545" spans="1:3">
      <c r="A545" s="114" t="s">
        <v>336</v>
      </c>
      <c r="B545" s="113">
        <v>96</v>
      </c>
      <c r="C545" s="113">
        <v>96</v>
      </c>
    </row>
    <row r="546" spans="1:3">
      <c r="A546" s="114" t="s">
        <v>335</v>
      </c>
      <c r="B546" s="113">
        <v>96</v>
      </c>
      <c r="C546" s="113">
        <v>96</v>
      </c>
    </row>
    <row r="547" spans="1:3">
      <c r="A547" s="114" t="s">
        <v>334</v>
      </c>
      <c r="B547" s="113">
        <v>72</v>
      </c>
      <c r="C547" s="113">
        <v>72</v>
      </c>
    </row>
    <row r="548" spans="1:3">
      <c r="A548" s="114" t="s">
        <v>333</v>
      </c>
      <c r="B548" s="113">
        <v>72</v>
      </c>
      <c r="C548" s="113">
        <v>72</v>
      </c>
    </row>
    <row r="549" spans="1:3">
      <c r="A549" s="114" t="s">
        <v>332</v>
      </c>
      <c r="B549" s="113">
        <v>144</v>
      </c>
      <c r="C549" s="113">
        <v>144</v>
      </c>
    </row>
    <row r="550" spans="1:3">
      <c r="A550" s="114" t="s">
        <v>331</v>
      </c>
      <c r="B550" s="113">
        <v>120</v>
      </c>
      <c r="C550" s="113">
        <v>120</v>
      </c>
    </row>
    <row r="551" spans="1:3">
      <c r="A551" s="114" t="s">
        <v>330</v>
      </c>
      <c r="B551" s="113">
        <v>120</v>
      </c>
      <c r="C551" s="113">
        <v>120</v>
      </c>
    </row>
    <row r="552" spans="1:3">
      <c r="A552" s="114" t="s">
        <v>329</v>
      </c>
      <c r="B552" s="113">
        <v>72</v>
      </c>
      <c r="C552" s="113">
        <v>72</v>
      </c>
    </row>
    <row r="553" spans="1:3">
      <c r="A553" s="114" t="s">
        <v>328</v>
      </c>
      <c r="B553" s="113">
        <v>96</v>
      </c>
      <c r="C553" s="113">
        <v>96</v>
      </c>
    </row>
    <row r="554" spans="1:3">
      <c r="A554" s="114" t="s">
        <v>327</v>
      </c>
      <c r="B554" s="113">
        <v>96</v>
      </c>
      <c r="C554" s="113">
        <v>96</v>
      </c>
    </row>
    <row r="555" spans="1:3">
      <c r="A555" s="114" t="s">
        <v>326</v>
      </c>
      <c r="B555" s="113">
        <v>72</v>
      </c>
      <c r="C555" s="113">
        <v>72</v>
      </c>
    </row>
    <row r="556" spans="1:3">
      <c r="A556" s="114" t="s">
        <v>325</v>
      </c>
      <c r="B556" s="113">
        <v>120</v>
      </c>
      <c r="C556" s="113">
        <v>120</v>
      </c>
    </row>
    <row r="557" spans="1:3">
      <c r="A557" s="114" t="s">
        <v>324</v>
      </c>
      <c r="B557" s="113">
        <v>144</v>
      </c>
      <c r="C557" s="113">
        <v>144</v>
      </c>
    </row>
    <row r="558" spans="1:3">
      <c r="A558" s="114" t="s">
        <v>323</v>
      </c>
      <c r="B558" s="113">
        <v>96</v>
      </c>
      <c r="C558" s="113">
        <v>96</v>
      </c>
    </row>
    <row r="559" spans="1:3">
      <c r="A559" s="114" t="s">
        <v>322</v>
      </c>
      <c r="B559" s="113">
        <v>120</v>
      </c>
      <c r="C559" s="113">
        <v>120</v>
      </c>
    </row>
    <row r="560" spans="1:3">
      <c r="A560" s="114" t="s">
        <v>321</v>
      </c>
      <c r="B560" s="113">
        <v>96</v>
      </c>
      <c r="C560" s="113">
        <v>96</v>
      </c>
    </row>
    <row r="561" spans="1:3">
      <c r="A561" s="114" t="s">
        <v>320</v>
      </c>
      <c r="B561" s="113">
        <v>96</v>
      </c>
      <c r="C561" s="113">
        <v>96</v>
      </c>
    </row>
    <row r="562" spans="1:3">
      <c r="A562" s="114" t="s">
        <v>319</v>
      </c>
      <c r="B562" s="113">
        <v>96</v>
      </c>
      <c r="C562" s="113">
        <v>96</v>
      </c>
    </row>
    <row r="563" spans="1:3">
      <c r="A563" s="114" t="s">
        <v>318</v>
      </c>
      <c r="B563" s="113">
        <v>120</v>
      </c>
      <c r="C563" s="113">
        <v>120</v>
      </c>
    </row>
    <row r="564" spans="1:3">
      <c r="A564" s="114" t="s">
        <v>317</v>
      </c>
      <c r="B564" s="113">
        <v>96</v>
      </c>
      <c r="C564" s="113">
        <v>96</v>
      </c>
    </row>
    <row r="565" spans="1:3">
      <c r="A565" s="114" t="s">
        <v>316</v>
      </c>
      <c r="B565" s="113">
        <v>96</v>
      </c>
      <c r="C565" s="113">
        <v>96</v>
      </c>
    </row>
    <row r="566" spans="1:3">
      <c r="A566" s="114" t="s">
        <v>315</v>
      </c>
      <c r="B566" s="113">
        <v>120</v>
      </c>
      <c r="C566" s="113">
        <v>120</v>
      </c>
    </row>
    <row r="567" spans="1:3">
      <c r="A567" s="114" t="s">
        <v>314</v>
      </c>
      <c r="B567" s="113">
        <v>96</v>
      </c>
      <c r="C567" s="113">
        <v>96</v>
      </c>
    </row>
    <row r="568" spans="1:3">
      <c r="A568" s="114" t="s">
        <v>313</v>
      </c>
      <c r="B568" s="113">
        <v>96</v>
      </c>
      <c r="C568" s="113">
        <v>96</v>
      </c>
    </row>
    <row r="569" spans="1:3">
      <c r="A569" s="114" t="s">
        <v>312</v>
      </c>
      <c r="B569" s="113">
        <v>96</v>
      </c>
      <c r="C569" s="113">
        <v>96</v>
      </c>
    </row>
    <row r="570" spans="1:3">
      <c r="A570" s="114" t="s">
        <v>311</v>
      </c>
      <c r="B570" s="113">
        <v>96</v>
      </c>
      <c r="C570" s="113">
        <v>96</v>
      </c>
    </row>
    <row r="571" spans="1:3">
      <c r="A571" s="114" t="s">
        <v>310</v>
      </c>
      <c r="B571" s="113">
        <v>96</v>
      </c>
      <c r="C571" s="113">
        <v>96</v>
      </c>
    </row>
    <row r="572" spans="1:3">
      <c r="A572" s="114" t="s">
        <v>309</v>
      </c>
      <c r="B572" s="113">
        <v>96</v>
      </c>
      <c r="C572" s="113">
        <v>96</v>
      </c>
    </row>
    <row r="573" spans="1:3">
      <c r="A573" s="114" t="s">
        <v>308</v>
      </c>
      <c r="B573" s="113">
        <v>96</v>
      </c>
      <c r="C573" s="113">
        <v>96</v>
      </c>
    </row>
    <row r="574" spans="1:3">
      <c r="A574" s="114" t="s">
        <v>307</v>
      </c>
      <c r="B574" s="113">
        <v>120</v>
      </c>
      <c r="C574" s="113">
        <v>120</v>
      </c>
    </row>
    <row r="575" spans="1:3">
      <c r="A575" s="114" t="s">
        <v>306</v>
      </c>
      <c r="B575" s="113">
        <v>96</v>
      </c>
      <c r="C575" s="113">
        <v>96</v>
      </c>
    </row>
    <row r="576" spans="1:3">
      <c r="A576" s="114" t="s">
        <v>305</v>
      </c>
      <c r="B576" s="113">
        <v>144</v>
      </c>
      <c r="C576" s="113">
        <v>144</v>
      </c>
    </row>
    <row r="577" spans="1:3">
      <c r="A577" s="114" t="s">
        <v>304</v>
      </c>
      <c r="B577" s="113">
        <v>96</v>
      </c>
      <c r="C577" s="113">
        <v>96</v>
      </c>
    </row>
    <row r="578" spans="1:3">
      <c r="A578" s="114" t="s">
        <v>303</v>
      </c>
      <c r="B578" s="113">
        <v>120</v>
      </c>
      <c r="C578" s="113">
        <v>120</v>
      </c>
    </row>
    <row r="579" spans="1:3">
      <c r="A579" s="114" t="s">
        <v>302</v>
      </c>
      <c r="B579" s="113">
        <v>120</v>
      </c>
      <c r="C579" s="113">
        <v>120</v>
      </c>
    </row>
    <row r="580" spans="1:3">
      <c r="A580" s="114" t="s">
        <v>301</v>
      </c>
      <c r="B580" s="113">
        <v>96</v>
      </c>
      <c r="C580" s="113">
        <v>96</v>
      </c>
    </row>
    <row r="581" spans="1:3">
      <c r="A581" s="114" t="s">
        <v>300</v>
      </c>
      <c r="B581" s="113">
        <v>216</v>
      </c>
      <c r="C581" s="113">
        <v>216</v>
      </c>
    </row>
    <row r="582" spans="1:3">
      <c r="A582" s="114" t="s">
        <v>299</v>
      </c>
      <c r="B582" s="113">
        <v>192</v>
      </c>
      <c r="C582" s="113">
        <v>192</v>
      </c>
    </row>
    <row r="583" spans="1:3">
      <c r="A583" s="114" t="s">
        <v>298</v>
      </c>
      <c r="B583" s="113">
        <v>120</v>
      </c>
      <c r="C583" s="113">
        <v>120</v>
      </c>
    </row>
    <row r="584" spans="1:3">
      <c r="A584" s="114" t="s">
        <v>297</v>
      </c>
      <c r="B584" s="113">
        <v>96</v>
      </c>
      <c r="C584" s="113">
        <v>96</v>
      </c>
    </row>
    <row r="585" spans="1:3">
      <c r="A585" s="114" t="s">
        <v>296</v>
      </c>
      <c r="B585" s="113">
        <v>48</v>
      </c>
      <c r="C585" s="113">
        <v>48</v>
      </c>
    </row>
    <row r="586" spans="1:3">
      <c r="A586" s="114" t="s">
        <v>295</v>
      </c>
      <c r="B586" s="113">
        <v>48</v>
      </c>
      <c r="C586" s="113">
        <v>48</v>
      </c>
    </row>
    <row r="587" spans="1:3">
      <c r="A587" s="114" t="s">
        <v>294</v>
      </c>
      <c r="B587" s="113">
        <v>144</v>
      </c>
      <c r="C587" s="113">
        <v>144</v>
      </c>
    </row>
    <row r="588" spans="1:3">
      <c r="A588" s="114" t="s">
        <v>293</v>
      </c>
      <c r="B588" s="113">
        <v>96</v>
      </c>
      <c r="C588" s="113">
        <v>96</v>
      </c>
    </row>
    <row r="589" spans="1:3">
      <c r="A589" s="114" t="s">
        <v>292</v>
      </c>
      <c r="B589" s="113">
        <v>144</v>
      </c>
      <c r="C589" s="113">
        <v>144</v>
      </c>
    </row>
    <row r="590" spans="1:3">
      <c r="A590" s="114" t="s">
        <v>291</v>
      </c>
      <c r="B590" s="113">
        <v>144</v>
      </c>
      <c r="C590" s="113">
        <v>144</v>
      </c>
    </row>
    <row r="591" spans="1:3">
      <c r="A591" s="114" t="s">
        <v>290</v>
      </c>
      <c r="B591" s="113">
        <v>144</v>
      </c>
      <c r="C591" s="113">
        <v>144</v>
      </c>
    </row>
    <row r="592" spans="1:3">
      <c r="A592" s="114" t="s">
        <v>289</v>
      </c>
      <c r="B592" s="113">
        <v>168</v>
      </c>
      <c r="C592" s="113">
        <v>168</v>
      </c>
    </row>
    <row r="593" spans="1:3">
      <c r="A593" s="114" t="s">
        <v>288</v>
      </c>
      <c r="B593" s="113">
        <v>72</v>
      </c>
      <c r="C593" s="113">
        <v>72</v>
      </c>
    </row>
    <row r="594" spans="1:3">
      <c r="A594" s="114" t="s">
        <v>287</v>
      </c>
      <c r="B594" s="113">
        <v>96</v>
      </c>
      <c r="C594" s="113">
        <v>96</v>
      </c>
    </row>
    <row r="595" spans="1:3">
      <c r="A595" s="114" t="s">
        <v>286</v>
      </c>
      <c r="B595" s="113">
        <v>96</v>
      </c>
      <c r="C595" s="113">
        <v>96</v>
      </c>
    </row>
    <row r="596" spans="1:3">
      <c r="A596" s="114" t="s">
        <v>285</v>
      </c>
      <c r="B596" s="113">
        <v>96</v>
      </c>
      <c r="C596" s="113">
        <v>96</v>
      </c>
    </row>
    <row r="597" spans="1:3">
      <c r="A597" s="114" t="s">
        <v>284</v>
      </c>
      <c r="B597" s="113">
        <v>96</v>
      </c>
      <c r="C597" s="113">
        <v>96</v>
      </c>
    </row>
    <row r="598" spans="1:3">
      <c r="A598" s="114" t="s">
        <v>283</v>
      </c>
      <c r="B598" s="113">
        <v>96</v>
      </c>
      <c r="C598" s="113">
        <v>96</v>
      </c>
    </row>
    <row r="599" spans="1:3">
      <c r="A599" s="114" t="s">
        <v>282</v>
      </c>
      <c r="B599" s="113">
        <v>96</v>
      </c>
      <c r="C599" s="113">
        <v>96</v>
      </c>
    </row>
    <row r="600" spans="1:3">
      <c r="A600" s="114" t="s">
        <v>281</v>
      </c>
      <c r="B600" s="113">
        <v>72</v>
      </c>
      <c r="C600" s="113">
        <v>72</v>
      </c>
    </row>
    <row r="601" spans="1:3">
      <c r="A601" s="114" t="s">
        <v>280</v>
      </c>
      <c r="B601" s="113">
        <v>96</v>
      </c>
      <c r="C601" s="113">
        <v>96</v>
      </c>
    </row>
    <row r="602" spans="1:3">
      <c r="A602" s="114" t="s">
        <v>279</v>
      </c>
      <c r="B602" s="113">
        <v>144</v>
      </c>
      <c r="C602" s="113">
        <v>144</v>
      </c>
    </row>
    <row r="603" spans="1:3">
      <c r="A603" s="114" t="s">
        <v>278</v>
      </c>
      <c r="B603" s="113">
        <v>120</v>
      </c>
      <c r="C603" s="113">
        <v>120</v>
      </c>
    </row>
    <row r="604" spans="1:3">
      <c r="A604" s="114" t="s">
        <v>277</v>
      </c>
      <c r="B604" s="113">
        <v>96</v>
      </c>
      <c r="C604" s="113">
        <v>96</v>
      </c>
    </row>
    <row r="605" spans="1:3">
      <c r="A605" s="114" t="s">
        <v>276</v>
      </c>
      <c r="B605" s="113">
        <v>144</v>
      </c>
      <c r="C605" s="113">
        <v>144</v>
      </c>
    </row>
    <row r="606" spans="1:3">
      <c r="A606" s="114" t="s">
        <v>275</v>
      </c>
      <c r="B606" s="113">
        <v>96</v>
      </c>
      <c r="C606" s="113">
        <v>96</v>
      </c>
    </row>
    <row r="607" spans="1:3">
      <c r="A607" s="114" t="s">
        <v>274</v>
      </c>
      <c r="B607" s="113">
        <v>120</v>
      </c>
      <c r="C607" s="113">
        <v>120</v>
      </c>
    </row>
    <row r="608" spans="1:3">
      <c r="A608" s="114" t="s">
        <v>273</v>
      </c>
      <c r="B608" s="113">
        <v>144</v>
      </c>
      <c r="C608" s="113">
        <v>144</v>
      </c>
    </row>
    <row r="609" spans="1:3">
      <c r="A609" s="114" t="s">
        <v>272</v>
      </c>
      <c r="B609" s="113">
        <v>96</v>
      </c>
      <c r="C609" s="113">
        <v>96</v>
      </c>
    </row>
    <row r="610" spans="1:3">
      <c r="A610" s="114" t="s">
        <v>271</v>
      </c>
      <c r="B610" s="113">
        <v>144</v>
      </c>
      <c r="C610" s="113">
        <v>144</v>
      </c>
    </row>
    <row r="611" spans="1:3">
      <c r="A611" s="114" t="s">
        <v>270</v>
      </c>
      <c r="B611" s="113">
        <v>72</v>
      </c>
      <c r="C611" s="113">
        <v>72</v>
      </c>
    </row>
    <row r="612" spans="1:3">
      <c r="A612" s="114" t="s">
        <v>269</v>
      </c>
      <c r="B612" s="113">
        <v>96</v>
      </c>
      <c r="C612" s="113">
        <v>96</v>
      </c>
    </row>
    <row r="613" spans="1:3">
      <c r="A613" s="114" t="s">
        <v>268</v>
      </c>
      <c r="B613" s="113">
        <v>216</v>
      </c>
      <c r="C613" s="113">
        <v>216</v>
      </c>
    </row>
    <row r="614" spans="1:3">
      <c r="A614" s="114" t="s">
        <v>267</v>
      </c>
      <c r="B614" s="113">
        <v>96</v>
      </c>
      <c r="C614" s="113">
        <v>96</v>
      </c>
    </row>
    <row r="615" spans="1:3">
      <c r="A615" s="114" t="s">
        <v>266</v>
      </c>
      <c r="B615" s="113">
        <v>168</v>
      </c>
      <c r="C615" s="113">
        <v>168</v>
      </c>
    </row>
    <row r="616" spans="1:3">
      <c r="A616" s="114" t="s">
        <v>265</v>
      </c>
      <c r="B616" s="113">
        <v>120</v>
      </c>
      <c r="C616" s="113">
        <v>120</v>
      </c>
    </row>
    <row r="617" spans="1:3">
      <c r="A617" s="114" t="s">
        <v>264</v>
      </c>
      <c r="B617" s="113">
        <v>120</v>
      </c>
      <c r="C617" s="113">
        <v>120</v>
      </c>
    </row>
    <row r="618" spans="1:3">
      <c r="A618" s="114" t="s">
        <v>263</v>
      </c>
      <c r="B618" s="113">
        <v>72</v>
      </c>
      <c r="C618" s="113">
        <v>72</v>
      </c>
    </row>
    <row r="619" spans="1:3">
      <c r="A619" s="114" t="s">
        <v>262</v>
      </c>
      <c r="B619" s="113">
        <v>96</v>
      </c>
      <c r="C619" s="113">
        <v>96</v>
      </c>
    </row>
    <row r="620" spans="1:3">
      <c r="A620" s="114" t="s">
        <v>261</v>
      </c>
      <c r="B620" s="113">
        <v>72</v>
      </c>
      <c r="C620" s="113">
        <v>72</v>
      </c>
    </row>
    <row r="621" spans="1:3">
      <c r="A621" s="114" t="s">
        <v>260</v>
      </c>
      <c r="B621" s="113">
        <v>96</v>
      </c>
      <c r="C621" s="113">
        <v>96</v>
      </c>
    </row>
    <row r="622" spans="1:3">
      <c r="A622" s="114" t="s">
        <v>259</v>
      </c>
      <c r="B622" s="113">
        <v>96</v>
      </c>
      <c r="C622" s="113">
        <v>96</v>
      </c>
    </row>
    <row r="623" spans="1:3">
      <c r="A623" s="114" t="s">
        <v>258</v>
      </c>
      <c r="B623" s="113">
        <v>216</v>
      </c>
      <c r="C623" s="113">
        <v>216</v>
      </c>
    </row>
    <row r="624" spans="1:3">
      <c r="A624" s="114" t="s">
        <v>257</v>
      </c>
      <c r="B624" s="113">
        <v>240</v>
      </c>
      <c r="C624" s="113">
        <v>240</v>
      </c>
    </row>
    <row r="625" spans="1:3">
      <c r="A625" s="114" t="s">
        <v>256</v>
      </c>
      <c r="B625" s="113">
        <v>96</v>
      </c>
      <c r="C625" s="113">
        <v>96</v>
      </c>
    </row>
    <row r="626" spans="1:3">
      <c r="A626" s="114" t="s">
        <v>255</v>
      </c>
      <c r="B626" s="113">
        <v>144</v>
      </c>
      <c r="C626" s="113">
        <v>144</v>
      </c>
    </row>
    <row r="627" spans="1:3">
      <c r="A627" s="114" t="s">
        <v>254</v>
      </c>
      <c r="B627" s="113">
        <v>72</v>
      </c>
      <c r="C627" s="113">
        <v>72</v>
      </c>
    </row>
    <row r="628" spans="1:3">
      <c r="A628" s="114" t="s">
        <v>253</v>
      </c>
      <c r="B628" s="113">
        <v>72</v>
      </c>
      <c r="C628" s="113">
        <v>72</v>
      </c>
    </row>
    <row r="629" spans="1:3">
      <c r="A629" s="114" t="s">
        <v>252</v>
      </c>
      <c r="B629" s="113">
        <v>84</v>
      </c>
      <c r="C629" s="113">
        <v>84</v>
      </c>
    </row>
    <row r="630" spans="1:3">
      <c r="A630" s="114" t="s">
        <v>251</v>
      </c>
      <c r="B630" s="113">
        <v>240</v>
      </c>
      <c r="C630" s="113">
        <v>240</v>
      </c>
    </row>
    <row r="631" spans="1:3">
      <c r="A631" s="114" t="s">
        <v>250</v>
      </c>
      <c r="B631" s="113">
        <v>192</v>
      </c>
      <c r="C631" s="113">
        <v>192</v>
      </c>
    </row>
    <row r="632" spans="1:3">
      <c r="A632" s="114" t="s">
        <v>249</v>
      </c>
      <c r="B632" s="113">
        <v>360</v>
      </c>
      <c r="C632" s="113">
        <v>360</v>
      </c>
    </row>
    <row r="633" spans="1:3">
      <c r="A633" s="114" t="s">
        <v>248</v>
      </c>
      <c r="B633" s="113">
        <v>96</v>
      </c>
      <c r="C633" s="113">
        <v>96</v>
      </c>
    </row>
    <row r="634" spans="1:3">
      <c r="A634" s="114" t="s">
        <v>247</v>
      </c>
      <c r="B634" s="113">
        <v>144</v>
      </c>
      <c r="C634" s="113">
        <v>144</v>
      </c>
    </row>
    <row r="635" spans="1:3">
      <c r="A635" s="114" t="s">
        <v>246</v>
      </c>
      <c r="B635" s="113">
        <v>144</v>
      </c>
      <c r="C635" s="113">
        <v>144</v>
      </c>
    </row>
    <row r="636" spans="1:3">
      <c r="A636" s="114" t="s">
        <v>245</v>
      </c>
      <c r="B636" s="113">
        <v>144</v>
      </c>
      <c r="C636" s="113">
        <v>144</v>
      </c>
    </row>
    <row r="637" spans="1:3">
      <c r="A637" s="114" t="s">
        <v>244</v>
      </c>
      <c r="B637" s="113">
        <v>120</v>
      </c>
      <c r="C637" s="113">
        <v>120</v>
      </c>
    </row>
    <row r="638" spans="1:3">
      <c r="A638" s="114" t="s">
        <v>243</v>
      </c>
      <c r="B638" s="113">
        <v>96</v>
      </c>
      <c r="C638" s="113">
        <v>96</v>
      </c>
    </row>
    <row r="639" spans="1:3">
      <c r="A639" s="114" t="s">
        <v>242</v>
      </c>
      <c r="B639" s="113">
        <v>96</v>
      </c>
      <c r="C639" s="113">
        <v>96</v>
      </c>
    </row>
    <row r="640" spans="1:3">
      <c r="A640" s="114" t="s">
        <v>241</v>
      </c>
      <c r="B640" s="113">
        <v>96</v>
      </c>
      <c r="C640" s="113">
        <v>96</v>
      </c>
    </row>
    <row r="641" spans="1:3">
      <c r="A641" s="114" t="s">
        <v>240</v>
      </c>
      <c r="B641" s="113">
        <v>96</v>
      </c>
      <c r="C641" s="113">
        <v>96</v>
      </c>
    </row>
    <row r="642" spans="1:3">
      <c r="A642" s="114" t="s">
        <v>239</v>
      </c>
      <c r="B642" s="113">
        <v>96</v>
      </c>
      <c r="C642" s="113">
        <v>96</v>
      </c>
    </row>
    <row r="643" spans="1:3">
      <c r="A643" s="114" t="s">
        <v>238</v>
      </c>
      <c r="B643" s="113">
        <v>60</v>
      </c>
      <c r="C643" s="113">
        <v>60</v>
      </c>
    </row>
    <row r="644" spans="1:3">
      <c r="A644" s="114" t="s">
        <v>237</v>
      </c>
      <c r="B644" s="113">
        <v>96</v>
      </c>
      <c r="C644" s="113">
        <v>96</v>
      </c>
    </row>
    <row r="645" spans="1:3">
      <c r="A645" s="114" t="s">
        <v>236</v>
      </c>
      <c r="B645" s="113">
        <v>72</v>
      </c>
      <c r="C645" s="113">
        <v>72</v>
      </c>
    </row>
    <row r="646" spans="1:3">
      <c r="A646" s="114" t="s">
        <v>235</v>
      </c>
      <c r="B646" s="113">
        <v>96</v>
      </c>
      <c r="C646" s="113">
        <v>96</v>
      </c>
    </row>
    <row r="647" spans="1:3">
      <c r="A647" s="114" t="s">
        <v>234</v>
      </c>
      <c r="B647" s="113">
        <v>144</v>
      </c>
      <c r="C647" s="113">
        <v>144</v>
      </c>
    </row>
    <row r="648" spans="1:3">
      <c r="A648" s="114" t="s">
        <v>233</v>
      </c>
      <c r="B648" s="113">
        <v>72</v>
      </c>
      <c r="C648" s="113">
        <v>72</v>
      </c>
    </row>
    <row r="649" spans="1:3">
      <c r="A649" s="114" t="s">
        <v>232</v>
      </c>
      <c r="B649" s="113">
        <v>120</v>
      </c>
      <c r="C649" s="113">
        <v>120</v>
      </c>
    </row>
    <row r="650" spans="1:3">
      <c r="A650" s="114" t="s">
        <v>231</v>
      </c>
      <c r="B650" s="113">
        <v>72</v>
      </c>
      <c r="C650" s="113">
        <v>72</v>
      </c>
    </row>
    <row r="651" spans="1:3">
      <c r="A651" s="114" t="s">
        <v>230</v>
      </c>
      <c r="B651" s="113">
        <v>96</v>
      </c>
      <c r="C651" s="113">
        <v>96</v>
      </c>
    </row>
    <row r="652" spans="1:3">
      <c r="A652" s="114" t="s">
        <v>229</v>
      </c>
      <c r="B652" s="113">
        <v>120</v>
      </c>
      <c r="C652" s="113">
        <v>120</v>
      </c>
    </row>
    <row r="653" spans="1:3">
      <c r="A653" s="114" t="s">
        <v>228</v>
      </c>
      <c r="B653" s="113">
        <v>96</v>
      </c>
      <c r="C653" s="113">
        <v>96</v>
      </c>
    </row>
    <row r="654" spans="1:3">
      <c r="A654" s="114" t="s">
        <v>227</v>
      </c>
      <c r="B654" s="113">
        <v>96</v>
      </c>
      <c r="C654" s="113">
        <v>96</v>
      </c>
    </row>
    <row r="655" spans="1:3">
      <c r="A655" s="114" t="s">
        <v>226</v>
      </c>
      <c r="B655" s="113">
        <v>96</v>
      </c>
      <c r="C655" s="113">
        <v>96</v>
      </c>
    </row>
    <row r="656" spans="1:3">
      <c r="A656" s="114" t="s">
        <v>225</v>
      </c>
      <c r="B656" s="113">
        <v>120</v>
      </c>
      <c r="C656" s="113">
        <v>120</v>
      </c>
    </row>
    <row r="657" spans="1:3">
      <c r="A657" s="114" t="s">
        <v>224</v>
      </c>
      <c r="B657" s="113">
        <v>120</v>
      </c>
      <c r="C657" s="113">
        <v>120</v>
      </c>
    </row>
    <row r="658" spans="1:3">
      <c r="A658" s="114" t="s">
        <v>223</v>
      </c>
      <c r="B658" s="113">
        <v>96</v>
      </c>
      <c r="C658" s="113">
        <v>96</v>
      </c>
    </row>
    <row r="659" spans="1:3">
      <c r="A659" s="114" t="s">
        <v>222</v>
      </c>
      <c r="B659" s="113">
        <v>72</v>
      </c>
      <c r="C659" s="113">
        <v>72</v>
      </c>
    </row>
    <row r="660" spans="1:3">
      <c r="A660" s="114" t="s">
        <v>221</v>
      </c>
      <c r="B660" s="113">
        <v>120</v>
      </c>
      <c r="C660" s="113">
        <v>120</v>
      </c>
    </row>
    <row r="661" spans="1:3">
      <c r="A661" s="114" t="s">
        <v>220</v>
      </c>
      <c r="B661" s="113">
        <v>120</v>
      </c>
      <c r="C661" s="113">
        <v>120</v>
      </c>
    </row>
    <row r="662" spans="1:3">
      <c r="A662" s="114" t="s">
        <v>219</v>
      </c>
      <c r="B662" s="113">
        <v>120</v>
      </c>
      <c r="C662" s="113">
        <v>120</v>
      </c>
    </row>
    <row r="663" spans="1:3">
      <c r="A663" s="114" t="s">
        <v>218</v>
      </c>
      <c r="B663" s="113">
        <v>72</v>
      </c>
      <c r="C663" s="113">
        <v>72</v>
      </c>
    </row>
    <row r="664" spans="1:3">
      <c r="A664" s="114" t="s">
        <v>217</v>
      </c>
      <c r="B664" s="113">
        <v>96</v>
      </c>
      <c r="C664" s="113">
        <v>96</v>
      </c>
    </row>
    <row r="665" spans="1:3">
      <c r="A665" s="114" t="s">
        <v>216</v>
      </c>
      <c r="B665" s="113">
        <v>96</v>
      </c>
      <c r="C665" s="113">
        <v>96</v>
      </c>
    </row>
    <row r="666" spans="1:3">
      <c r="A666" s="114" t="s">
        <v>215</v>
      </c>
      <c r="B666" s="113">
        <v>120</v>
      </c>
      <c r="C666" s="113">
        <v>120</v>
      </c>
    </row>
    <row r="667" spans="1:3">
      <c r="A667" s="114" t="s">
        <v>214</v>
      </c>
      <c r="B667" s="113">
        <v>96</v>
      </c>
      <c r="C667" s="113">
        <v>96</v>
      </c>
    </row>
    <row r="668" spans="1:3">
      <c r="A668" s="114" t="s">
        <v>213</v>
      </c>
      <c r="B668" s="113">
        <v>120</v>
      </c>
      <c r="C668" s="113">
        <v>120</v>
      </c>
    </row>
    <row r="669" spans="1:3">
      <c r="A669" s="114" t="s">
        <v>212</v>
      </c>
      <c r="B669" s="113">
        <v>96</v>
      </c>
      <c r="C669" s="113">
        <v>96</v>
      </c>
    </row>
    <row r="670" spans="1:3">
      <c r="A670" s="114" t="s">
        <v>211</v>
      </c>
      <c r="B670" s="113">
        <v>96</v>
      </c>
      <c r="C670" s="113">
        <v>96</v>
      </c>
    </row>
    <row r="671" spans="1:3">
      <c r="A671" s="114" t="s">
        <v>210</v>
      </c>
      <c r="B671" s="113">
        <v>96</v>
      </c>
      <c r="C671" s="113">
        <v>96</v>
      </c>
    </row>
    <row r="672" spans="1:3">
      <c r="A672" s="114" t="s">
        <v>209</v>
      </c>
      <c r="B672" s="113">
        <v>72</v>
      </c>
      <c r="C672" s="113">
        <v>72</v>
      </c>
    </row>
    <row r="673" spans="1:3">
      <c r="A673" s="114" t="s">
        <v>208</v>
      </c>
      <c r="B673" s="113">
        <v>84</v>
      </c>
      <c r="C673" s="113">
        <v>84</v>
      </c>
    </row>
    <row r="674" spans="1:3">
      <c r="A674" s="114" t="s">
        <v>207</v>
      </c>
      <c r="B674" s="113">
        <v>84</v>
      </c>
      <c r="C674" s="113">
        <v>84</v>
      </c>
    </row>
    <row r="675" spans="1:3">
      <c r="A675" s="114" t="s">
        <v>206</v>
      </c>
      <c r="B675" s="113">
        <v>96</v>
      </c>
      <c r="C675" s="113">
        <v>96</v>
      </c>
    </row>
    <row r="676" spans="1:3">
      <c r="A676" s="114" t="s">
        <v>205</v>
      </c>
      <c r="B676" s="113">
        <v>192</v>
      </c>
      <c r="C676" s="113">
        <v>192</v>
      </c>
    </row>
    <row r="677" spans="1:3">
      <c r="A677" s="114" t="s">
        <v>204</v>
      </c>
      <c r="B677" s="113">
        <v>120</v>
      </c>
      <c r="C677" s="113">
        <v>120</v>
      </c>
    </row>
    <row r="678" spans="1:3">
      <c r="A678" s="114" t="s">
        <v>203</v>
      </c>
      <c r="B678" s="113">
        <v>96</v>
      </c>
      <c r="C678" s="113">
        <v>96</v>
      </c>
    </row>
    <row r="679" spans="1:3">
      <c r="A679" s="114" t="s">
        <v>202</v>
      </c>
      <c r="B679" s="113">
        <v>120</v>
      </c>
      <c r="C679" s="113">
        <v>120</v>
      </c>
    </row>
    <row r="680" spans="1:3">
      <c r="A680" s="114" t="s">
        <v>201</v>
      </c>
      <c r="B680" s="113">
        <v>144</v>
      </c>
      <c r="C680" s="113">
        <v>144</v>
      </c>
    </row>
    <row r="681" spans="1:3">
      <c r="A681" s="114" t="s">
        <v>200</v>
      </c>
      <c r="B681" s="113">
        <v>144</v>
      </c>
      <c r="C681" s="113">
        <v>144</v>
      </c>
    </row>
    <row r="682" spans="1:3">
      <c r="A682" s="114" t="s">
        <v>199</v>
      </c>
      <c r="B682" s="113">
        <v>96</v>
      </c>
      <c r="C682" s="113">
        <v>96</v>
      </c>
    </row>
    <row r="683" spans="1:3">
      <c r="A683" s="114" t="s">
        <v>198</v>
      </c>
      <c r="B683" s="113">
        <v>120</v>
      </c>
      <c r="C683" s="113">
        <v>120</v>
      </c>
    </row>
    <row r="684" spans="1:3">
      <c r="A684" s="114" t="s">
        <v>197</v>
      </c>
      <c r="B684" s="113">
        <v>96</v>
      </c>
      <c r="C684" s="113">
        <v>96</v>
      </c>
    </row>
    <row r="685" spans="1:3">
      <c r="A685" s="114" t="s">
        <v>196</v>
      </c>
      <c r="B685" s="113">
        <v>144</v>
      </c>
      <c r="C685" s="113">
        <v>144</v>
      </c>
    </row>
    <row r="686" spans="1:3">
      <c r="A686" s="114" t="s">
        <v>195</v>
      </c>
      <c r="B686" s="113">
        <v>120</v>
      </c>
      <c r="C686" s="113">
        <v>120</v>
      </c>
    </row>
    <row r="687" spans="1:3">
      <c r="A687" s="114" t="s">
        <v>194</v>
      </c>
      <c r="B687" s="113">
        <v>120</v>
      </c>
      <c r="C687" s="113">
        <v>120</v>
      </c>
    </row>
    <row r="688" spans="1:3">
      <c r="A688" s="114" t="s">
        <v>193</v>
      </c>
      <c r="B688" s="113">
        <v>96</v>
      </c>
      <c r="C688" s="113">
        <v>96</v>
      </c>
    </row>
    <row r="689" spans="1:3">
      <c r="A689" s="114" t="s">
        <v>192</v>
      </c>
      <c r="B689" s="113">
        <v>144</v>
      </c>
      <c r="C689" s="113">
        <v>144</v>
      </c>
    </row>
    <row r="690" spans="1:3">
      <c r="A690" s="114" t="s">
        <v>191</v>
      </c>
      <c r="B690" s="113">
        <v>96</v>
      </c>
      <c r="C690" s="113">
        <v>96</v>
      </c>
    </row>
    <row r="691" spans="1:3">
      <c r="A691" s="114" t="s">
        <v>190</v>
      </c>
      <c r="B691" s="113">
        <v>120</v>
      </c>
      <c r="C691" s="113">
        <v>120</v>
      </c>
    </row>
    <row r="692" spans="1:3">
      <c r="A692" s="114" t="s">
        <v>189</v>
      </c>
      <c r="B692" s="113">
        <v>96</v>
      </c>
      <c r="C692" s="113">
        <v>96</v>
      </c>
    </row>
    <row r="693" spans="1:3">
      <c r="A693" s="114" t="s">
        <v>188</v>
      </c>
      <c r="B693" s="113">
        <v>144</v>
      </c>
      <c r="C693" s="113">
        <v>144</v>
      </c>
    </row>
    <row r="694" spans="1:3">
      <c r="A694" s="114" t="s">
        <v>187</v>
      </c>
      <c r="B694" s="113">
        <v>96</v>
      </c>
      <c r="C694" s="113">
        <v>96</v>
      </c>
    </row>
    <row r="695" spans="1:3">
      <c r="A695" s="114" t="s">
        <v>186</v>
      </c>
      <c r="B695" s="113">
        <v>144</v>
      </c>
      <c r="C695" s="113">
        <v>144</v>
      </c>
    </row>
    <row r="696" spans="1:3">
      <c r="A696" s="114" t="s">
        <v>185</v>
      </c>
      <c r="B696" s="113">
        <v>120</v>
      </c>
      <c r="C696" s="113">
        <v>120</v>
      </c>
    </row>
    <row r="697" spans="1:3">
      <c r="A697" s="114" t="s">
        <v>184</v>
      </c>
      <c r="B697" s="113">
        <v>96</v>
      </c>
      <c r="C697" s="113">
        <v>96</v>
      </c>
    </row>
    <row r="698" spans="1:3">
      <c r="A698" s="114" t="s">
        <v>183</v>
      </c>
      <c r="B698" s="113">
        <v>96</v>
      </c>
      <c r="C698" s="113">
        <v>96</v>
      </c>
    </row>
    <row r="699" spans="1:3">
      <c r="A699" s="114" t="s">
        <v>182</v>
      </c>
      <c r="B699" s="113">
        <v>96</v>
      </c>
      <c r="C699" s="113">
        <v>96</v>
      </c>
    </row>
    <row r="700" spans="1:3">
      <c r="A700" s="114" t="s">
        <v>181</v>
      </c>
      <c r="B700" s="113">
        <v>97</v>
      </c>
      <c r="C700" s="113">
        <v>97</v>
      </c>
    </row>
    <row r="701" spans="1:3">
      <c r="A701" s="114" t="s">
        <v>180</v>
      </c>
      <c r="B701" s="113">
        <v>96</v>
      </c>
      <c r="C701" s="113">
        <v>96</v>
      </c>
    </row>
    <row r="702" spans="1:3">
      <c r="A702" s="114" t="s">
        <v>179</v>
      </c>
      <c r="B702" s="113">
        <v>144</v>
      </c>
      <c r="C702" s="113">
        <v>144</v>
      </c>
    </row>
    <row r="703" spans="1:3">
      <c r="A703" s="114" t="s">
        <v>178</v>
      </c>
      <c r="B703" s="113">
        <v>96</v>
      </c>
      <c r="C703" s="113">
        <v>96</v>
      </c>
    </row>
    <row r="704" spans="1:3">
      <c r="A704" s="114" t="s">
        <v>177</v>
      </c>
      <c r="B704" s="113">
        <v>72</v>
      </c>
      <c r="C704" s="113">
        <v>72</v>
      </c>
    </row>
    <row r="705" spans="1:3">
      <c r="A705" s="114" t="s">
        <v>176</v>
      </c>
      <c r="B705" s="113">
        <v>96</v>
      </c>
      <c r="C705" s="113">
        <v>96</v>
      </c>
    </row>
    <row r="706" spans="1:3">
      <c r="A706" s="114" t="s">
        <v>175</v>
      </c>
      <c r="B706" s="113">
        <v>96</v>
      </c>
      <c r="C706" s="113">
        <v>96</v>
      </c>
    </row>
    <row r="707" spans="1:3">
      <c r="A707" s="114" t="s">
        <v>174</v>
      </c>
      <c r="B707" s="113">
        <v>96</v>
      </c>
      <c r="C707" s="113">
        <v>96</v>
      </c>
    </row>
    <row r="708" spans="1:3">
      <c r="A708" s="114" t="s">
        <v>173</v>
      </c>
      <c r="B708" s="113">
        <v>96</v>
      </c>
      <c r="C708" s="113">
        <v>96</v>
      </c>
    </row>
    <row r="709" spans="1:3">
      <c r="A709" s="114" t="s">
        <v>172</v>
      </c>
      <c r="B709" s="113">
        <v>96</v>
      </c>
      <c r="C709" s="113">
        <v>96</v>
      </c>
    </row>
    <row r="710" spans="1:3">
      <c r="A710" s="114" t="s">
        <v>171</v>
      </c>
      <c r="B710" s="113">
        <v>84</v>
      </c>
      <c r="C710" s="113">
        <v>84</v>
      </c>
    </row>
    <row r="711" spans="1:3">
      <c r="A711" s="114" t="s">
        <v>170</v>
      </c>
      <c r="B711" s="113">
        <v>96</v>
      </c>
      <c r="C711" s="113">
        <v>96</v>
      </c>
    </row>
    <row r="712" spans="1:3">
      <c r="A712" s="114" t="s">
        <v>169</v>
      </c>
      <c r="B712" s="113">
        <v>96</v>
      </c>
      <c r="C712" s="113">
        <v>96</v>
      </c>
    </row>
    <row r="713" spans="1:3">
      <c r="A713" s="114" t="s">
        <v>168</v>
      </c>
      <c r="B713" s="113">
        <v>2700</v>
      </c>
      <c r="C713" s="113">
        <v>2700</v>
      </c>
    </row>
    <row r="714" spans="1:3">
      <c r="A714" s="114" t="s">
        <v>167</v>
      </c>
      <c r="B714" s="113">
        <v>81737</v>
      </c>
      <c r="C714" s="113">
        <v>81737</v>
      </c>
    </row>
  </sheetData>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12"/>
  <dimension ref="A1:J1139"/>
  <sheetViews>
    <sheetView workbookViewId="0">
      <selection activeCell="B20" sqref="B20"/>
    </sheetView>
  </sheetViews>
  <sheetFormatPr baseColWidth="10" defaultRowHeight="15"/>
  <cols>
    <col min="3" max="3" width="49" bestFit="1" customWidth="1"/>
    <col min="5" max="5" width="28.85546875" bestFit="1" customWidth="1"/>
    <col min="7" max="7" width="36.42578125" customWidth="1"/>
    <col min="9" max="9" width="30.42578125" bestFit="1" customWidth="1"/>
  </cols>
  <sheetData>
    <row r="1" spans="1:10">
      <c r="B1" t="s">
        <v>1152</v>
      </c>
      <c r="C1" t="s">
        <v>1152</v>
      </c>
      <c r="D1" t="s">
        <v>1151</v>
      </c>
      <c r="E1" t="s">
        <v>1151</v>
      </c>
      <c r="F1" t="s">
        <v>1150</v>
      </c>
      <c r="G1" t="s">
        <v>1150</v>
      </c>
      <c r="H1" t="s">
        <v>1149</v>
      </c>
      <c r="I1" t="s">
        <v>1149</v>
      </c>
      <c r="J1" t="s">
        <v>157</v>
      </c>
    </row>
    <row r="2" spans="1:10">
      <c r="A2">
        <v>1</v>
      </c>
      <c r="B2">
        <v>0</v>
      </c>
      <c r="C2" t="s">
        <v>560</v>
      </c>
      <c r="D2">
        <v>720</v>
      </c>
      <c r="E2" t="s">
        <v>887</v>
      </c>
      <c r="F2" t="s">
        <v>877</v>
      </c>
      <c r="G2" t="s">
        <v>881</v>
      </c>
      <c r="H2">
        <v>663720</v>
      </c>
      <c r="I2" t="s">
        <v>884</v>
      </c>
      <c r="J2">
        <v>96</v>
      </c>
    </row>
    <row r="3" spans="1:10">
      <c r="A3">
        <v>2</v>
      </c>
      <c r="B3">
        <v>10</v>
      </c>
      <c r="C3" t="s">
        <v>699</v>
      </c>
      <c r="D3">
        <v>720</v>
      </c>
      <c r="E3" t="s">
        <v>887</v>
      </c>
      <c r="F3" t="s">
        <v>877</v>
      </c>
      <c r="G3" t="s">
        <v>881</v>
      </c>
      <c r="H3">
        <v>663720</v>
      </c>
      <c r="I3" t="s">
        <v>884</v>
      </c>
      <c r="J3">
        <v>144</v>
      </c>
    </row>
    <row r="4" spans="1:10">
      <c r="A4">
        <v>3</v>
      </c>
      <c r="B4">
        <v>20</v>
      </c>
      <c r="C4" t="s">
        <v>322</v>
      </c>
      <c r="D4">
        <v>720</v>
      </c>
      <c r="E4" t="s">
        <v>887</v>
      </c>
      <c r="F4" t="s">
        <v>877</v>
      </c>
      <c r="G4" t="s">
        <v>881</v>
      </c>
      <c r="H4">
        <v>663720</v>
      </c>
      <c r="I4" t="s">
        <v>884</v>
      </c>
      <c r="J4">
        <v>120</v>
      </c>
    </row>
    <row r="5" spans="1:10">
      <c r="A5">
        <v>4</v>
      </c>
      <c r="B5">
        <v>40</v>
      </c>
      <c r="C5" t="s">
        <v>589</v>
      </c>
      <c r="D5">
        <v>720</v>
      </c>
      <c r="E5" t="s">
        <v>887</v>
      </c>
      <c r="F5" t="s">
        <v>877</v>
      </c>
      <c r="G5" t="s">
        <v>881</v>
      </c>
      <c r="H5">
        <v>663720</v>
      </c>
      <c r="I5" t="s">
        <v>884</v>
      </c>
      <c r="J5">
        <v>96</v>
      </c>
    </row>
    <row r="6" spans="1:10">
      <c r="A6">
        <v>5</v>
      </c>
      <c r="B6">
        <v>40</v>
      </c>
      <c r="C6" t="s">
        <v>589</v>
      </c>
      <c r="D6">
        <v>890</v>
      </c>
      <c r="E6" t="s">
        <v>999</v>
      </c>
      <c r="F6" t="s">
        <v>903</v>
      </c>
      <c r="G6" t="s">
        <v>902</v>
      </c>
      <c r="H6">
        <v>664890</v>
      </c>
      <c r="I6" t="s">
        <v>996</v>
      </c>
      <c r="J6">
        <v>1</v>
      </c>
    </row>
    <row r="7" spans="1:10">
      <c r="A7">
        <v>6</v>
      </c>
      <c r="B7">
        <v>40</v>
      </c>
      <c r="C7" t="s">
        <v>589</v>
      </c>
      <c r="D7">
        <v>7301</v>
      </c>
      <c r="E7" t="s">
        <v>1050</v>
      </c>
      <c r="F7" t="s">
        <v>877</v>
      </c>
      <c r="G7" t="s">
        <v>881</v>
      </c>
      <c r="H7">
        <v>663730</v>
      </c>
      <c r="I7" t="s">
        <v>1111</v>
      </c>
      <c r="J7">
        <v>96</v>
      </c>
    </row>
    <row r="8" spans="1:10">
      <c r="A8">
        <v>7</v>
      </c>
      <c r="B8">
        <v>40</v>
      </c>
      <c r="C8" t="s">
        <v>589</v>
      </c>
      <c r="D8">
        <v>7302</v>
      </c>
      <c r="E8" t="s">
        <v>974</v>
      </c>
      <c r="F8" t="s">
        <v>877</v>
      </c>
      <c r="G8" t="s">
        <v>881</v>
      </c>
      <c r="H8">
        <v>6637302</v>
      </c>
      <c r="I8" t="s">
        <v>971</v>
      </c>
      <c r="J8">
        <v>96</v>
      </c>
    </row>
    <row r="9" spans="1:10">
      <c r="A9">
        <v>8</v>
      </c>
      <c r="B9">
        <v>50</v>
      </c>
      <c r="C9" t="s">
        <v>427</v>
      </c>
      <c r="D9">
        <v>720</v>
      </c>
      <c r="E9" t="s">
        <v>887</v>
      </c>
      <c r="F9" t="s">
        <v>877</v>
      </c>
      <c r="G9" t="s">
        <v>881</v>
      </c>
      <c r="H9">
        <v>663720</v>
      </c>
      <c r="I9" t="s">
        <v>884</v>
      </c>
      <c r="J9">
        <v>96</v>
      </c>
    </row>
    <row r="10" spans="1:10">
      <c r="A10">
        <v>9</v>
      </c>
      <c r="B10">
        <v>60</v>
      </c>
      <c r="C10" t="s">
        <v>873</v>
      </c>
      <c r="D10">
        <v>720</v>
      </c>
      <c r="E10" t="s">
        <v>887</v>
      </c>
      <c r="F10" t="s">
        <v>877</v>
      </c>
      <c r="G10" t="s">
        <v>881</v>
      </c>
      <c r="H10">
        <v>663720</v>
      </c>
      <c r="I10" t="s">
        <v>884</v>
      </c>
      <c r="J10">
        <v>96</v>
      </c>
    </row>
    <row r="11" spans="1:10">
      <c r="A11">
        <v>10</v>
      </c>
      <c r="B11">
        <v>60</v>
      </c>
      <c r="C11" t="s">
        <v>873</v>
      </c>
      <c r="D11">
        <v>7303</v>
      </c>
      <c r="E11" t="s">
        <v>989</v>
      </c>
      <c r="F11" t="s">
        <v>877</v>
      </c>
      <c r="G11" t="s">
        <v>881</v>
      </c>
      <c r="H11">
        <v>6637303</v>
      </c>
      <c r="I11" t="s">
        <v>988</v>
      </c>
      <c r="J11">
        <v>120</v>
      </c>
    </row>
    <row r="12" spans="1:10">
      <c r="A12">
        <v>11</v>
      </c>
      <c r="B12">
        <v>70</v>
      </c>
      <c r="C12" t="s">
        <v>428</v>
      </c>
      <c r="D12">
        <v>720</v>
      </c>
      <c r="E12" t="s">
        <v>887</v>
      </c>
      <c r="F12" t="s">
        <v>877</v>
      </c>
      <c r="G12" t="s">
        <v>881</v>
      </c>
      <c r="H12">
        <v>663720</v>
      </c>
      <c r="I12" t="s">
        <v>884</v>
      </c>
      <c r="J12">
        <v>96</v>
      </c>
    </row>
    <row r="13" spans="1:10">
      <c r="A13">
        <v>12</v>
      </c>
      <c r="B13">
        <v>80</v>
      </c>
      <c r="C13" t="s">
        <v>221</v>
      </c>
      <c r="D13">
        <v>720</v>
      </c>
      <c r="E13" t="s">
        <v>887</v>
      </c>
      <c r="F13" t="s">
        <v>877</v>
      </c>
      <c r="G13" t="s">
        <v>881</v>
      </c>
      <c r="H13">
        <v>663720</v>
      </c>
      <c r="I13" t="s">
        <v>884</v>
      </c>
      <c r="J13">
        <v>120</v>
      </c>
    </row>
    <row r="14" spans="1:10">
      <c r="A14">
        <v>13</v>
      </c>
      <c r="B14">
        <v>90</v>
      </c>
      <c r="C14" t="s">
        <v>384</v>
      </c>
      <c r="D14">
        <v>720</v>
      </c>
      <c r="E14" t="s">
        <v>887</v>
      </c>
      <c r="F14" t="s">
        <v>877</v>
      </c>
      <c r="G14" t="s">
        <v>881</v>
      </c>
      <c r="H14">
        <v>663720</v>
      </c>
      <c r="I14" t="s">
        <v>884</v>
      </c>
      <c r="J14">
        <v>96</v>
      </c>
    </row>
    <row r="15" spans="1:10">
      <c r="A15">
        <v>14</v>
      </c>
      <c r="B15">
        <v>90</v>
      </c>
      <c r="C15" t="s">
        <v>384</v>
      </c>
      <c r="D15">
        <v>7303</v>
      </c>
      <c r="E15" t="s">
        <v>989</v>
      </c>
      <c r="F15" t="s">
        <v>877</v>
      </c>
      <c r="G15" t="s">
        <v>881</v>
      </c>
      <c r="H15">
        <v>6637303</v>
      </c>
      <c r="I15" t="s">
        <v>988</v>
      </c>
      <c r="J15">
        <v>120</v>
      </c>
    </row>
    <row r="16" spans="1:10">
      <c r="A16">
        <v>15</v>
      </c>
      <c r="B16">
        <v>100</v>
      </c>
      <c r="C16" t="s">
        <v>616</v>
      </c>
      <c r="D16">
        <v>720</v>
      </c>
      <c r="E16" t="s">
        <v>887</v>
      </c>
      <c r="F16" t="s">
        <v>877</v>
      </c>
      <c r="G16" t="s">
        <v>881</v>
      </c>
      <c r="H16">
        <v>663720</v>
      </c>
      <c r="I16" t="s">
        <v>884</v>
      </c>
      <c r="J16">
        <v>144</v>
      </c>
    </row>
    <row r="17" spans="1:10">
      <c r="A17">
        <v>16</v>
      </c>
      <c r="B17">
        <v>110</v>
      </c>
      <c r="C17" t="s">
        <v>658</v>
      </c>
      <c r="D17">
        <v>720</v>
      </c>
      <c r="E17" t="s">
        <v>887</v>
      </c>
      <c r="F17" t="s">
        <v>877</v>
      </c>
      <c r="G17" t="s">
        <v>881</v>
      </c>
      <c r="H17">
        <v>663720</v>
      </c>
      <c r="I17" t="s">
        <v>884</v>
      </c>
      <c r="J17">
        <v>144</v>
      </c>
    </row>
    <row r="18" spans="1:10">
      <c r="A18">
        <v>17</v>
      </c>
      <c r="B18">
        <v>120</v>
      </c>
      <c r="C18" t="s">
        <v>255</v>
      </c>
      <c r="D18">
        <v>720</v>
      </c>
      <c r="E18" t="s">
        <v>887</v>
      </c>
      <c r="F18" t="s">
        <v>877</v>
      </c>
      <c r="G18" t="s">
        <v>881</v>
      </c>
      <c r="H18">
        <v>663720</v>
      </c>
      <c r="I18" t="s">
        <v>884</v>
      </c>
      <c r="J18">
        <v>144</v>
      </c>
    </row>
    <row r="19" spans="1:10">
      <c r="A19">
        <v>18</v>
      </c>
      <c r="B19">
        <v>130</v>
      </c>
      <c r="C19" t="s">
        <v>305</v>
      </c>
      <c r="D19">
        <v>720</v>
      </c>
      <c r="E19" t="s">
        <v>887</v>
      </c>
      <c r="F19" t="s">
        <v>877</v>
      </c>
      <c r="G19" t="s">
        <v>881</v>
      </c>
      <c r="H19">
        <v>663720</v>
      </c>
      <c r="I19" t="s">
        <v>884</v>
      </c>
      <c r="J19">
        <v>144</v>
      </c>
    </row>
    <row r="20" spans="1:10">
      <c r="A20">
        <v>19</v>
      </c>
      <c r="B20">
        <v>140</v>
      </c>
      <c r="C20" t="s">
        <v>582</v>
      </c>
      <c r="D20">
        <v>720</v>
      </c>
      <c r="E20" t="s">
        <v>887</v>
      </c>
      <c r="F20" t="s">
        <v>877</v>
      </c>
      <c r="G20" t="s">
        <v>881</v>
      </c>
      <c r="H20">
        <v>663720</v>
      </c>
      <c r="I20" t="s">
        <v>884</v>
      </c>
      <c r="J20">
        <v>96</v>
      </c>
    </row>
    <row r="21" spans="1:10">
      <c r="A21">
        <v>20</v>
      </c>
      <c r="B21">
        <v>150</v>
      </c>
      <c r="C21" t="s">
        <v>698</v>
      </c>
      <c r="D21">
        <v>720</v>
      </c>
      <c r="E21" t="s">
        <v>887</v>
      </c>
      <c r="F21" t="s">
        <v>877</v>
      </c>
      <c r="G21" t="s">
        <v>881</v>
      </c>
      <c r="H21">
        <v>663720</v>
      </c>
      <c r="I21" t="s">
        <v>884</v>
      </c>
      <c r="J21">
        <v>96</v>
      </c>
    </row>
    <row r="22" spans="1:10">
      <c r="A22">
        <v>21</v>
      </c>
      <c r="B22">
        <v>160</v>
      </c>
      <c r="C22" t="s">
        <v>256</v>
      </c>
      <c r="D22">
        <v>720</v>
      </c>
      <c r="E22" t="s">
        <v>887</v>
      </c>
      <c r="F22" t="s">
        <v>877</v>
      </c>
      <c r="G22" t="s">
        <v>881</v>
      </c>
      <c r="H22">
        <v>663720</v>
      </c>
      <c r="I22" t="s">
        <v>884</v>
      </c>
      <c r="J22">
        <v>96</v>
      </c>
    </row>
    <row r="23" spans="1:10">
      <c r="A23">
        <v>22</v>
      </c>
      <c r="B23">
        <v>190</v>
      </c>
      <c r="C23" t="s">
        <v>304</v>
      </c>
      <c r="D23">
        <v>720</v>
      </c>
      <c r="E23" t="s">
        <v>887</v>
      </c>
      <c r="F23" t="s">
        <v>877</v>
      </c>
      <c r="G23" t="s">
        <v>881</v>
      </c>
      <c r="H23">
        <v>663720</v>
      </c>
      <c r="I23" t="s">
        <v>884</v>
      </c>
      <c r="J23">
        <v>96</v>
      </c>
    </row>
    <row r="24" spans="1:10">
      <c r="A24">
        <v>23</v>
      </c>
      <c r="B24">
        <v>200</v>
      </c>
      <c r="C24" t="s">
        <v>261</v>
      </c>
      <c r="D24">
        <v>720</v>
      </c>
      <c r="E24" t="s">
        <v>887</v>
      </c>
      <c r="F24" t="s">
        <v>877</v>
      </c>
      <c r="G24" t="s">
        <v>881</v>
      </c>
      <c r="H24">
        <v>663720</v>
      </c>
      <c r="I24" t="s">
        <v>884</v>
      </c>
      <c r="J24">
        <v>72</v>
      </c>
    </row>
    <row r="25" spans="1:10">
      <c r="A25">
        <v>24</v>
      </c>
      <c r="B25">
        <v>210</v>
      </c>
      <c r="C25" t="s">
        <v>251</v>
      </c>
      <c r="D25">
        <v>720</v>
      </c>
      <c r="E25" t="s">
        <v>887</v>
      </c>
      <c r="F25" t="s">
        <v>877</v>
      </c>
      <c r="G25" t="s">
        <v>881</v>
      </c>
      <c r="H25">
        <v>663720</v>
      </c>
      <c r="I25" t="s">
        <v>884</v>
      </c>
      <c r="J25">
        <v>240</v>
      </c>
    </row>
    <row r="26" spans="1:10">
      <c r="A26">
        <v>25</v>
      </c>
      <c r="B26">
        <v>220</v>
      </c>
      <c r="C26" t="s">
        <v>671</v>
      </c>
      <c r="D26">
        <v>720</v>
      </c>
      <c r="E26" t="s">
        <v>887</v>
      </c>
      <c r="F26" t="s">
        <v>877</v>
      </c>
      <c r="G26" t="s">
        <v>881</v>
      </c>
      <c r="H26">
        <v>663720</v>
      </c>
      <c r="I26" t="s">
        <v>884</v>
      </c>
      <c r="J26">
        <v>120</v>
      </c>
    </row>
    <row r="27" spans="1:10">
      <c r="A27">
        <v>26</v>
      </c>
      <c r="B27">
        <v>230</v>
      </c>
      <c r="C27" t="s">
        <v>634</v>
      </c>
      <c r="D27">
        <v>720</v>
      </c>
      <c r="E27" t="s">
        <v>887</v>
      </c>
      <c r="F27" t="s">
        <v>877</v>
      </c>
      <c r="G27" t="s">
        <v>881</v>
      </c>
      <c r="H27">
        <v>663720</v>
      </c>
      <c r="I27" t="s">
        <v>884</v>
      </c>
      <c r="J27">
        <v>240</v>
      </c>
    </row>
    <row r="28" spans="1:10">
      <c r="A28">
        <v>27</v>
      </c>
      <c r="B28">
        <v>240</v>
      </c>
      <c r="C28" t="s">
        <v>632</v>
      </c>
      <c r="D28">
        <v>720</v>
      </c>
      <c r="E28" t="s">
        <v>887</v>
      </c>
      <c r="F28" t="s">
        <v>877</v>
      </c>
      <c r="G28" t="s">
        <v>881</v>
      </c>
      <c r="H28">
        <v>663720</v>
      </c>
      <c r="I28" t="s">
        <v>884</v>
      </c>
      <c r="J28">
        <v>120</v>
      </c>
    </row>
    <row r="29" spans="1:10">
      <c r="A29">
        <v>28</v>
      </c>
      <c r="B29">
        <v>260</v>
      </c>
      <c r="C29" t="s">
        <v>262</v>
      </c>
      <c r="D29">
        <v>720</v>
      </c>
      <c r="E29" t="s">
        <v>887</v>
      </c>
      <c r="F29" t="s">
        <v>877</v>
      </c>
      <c r="G29" t="s">
        <v>881</v>
      </c>
      <c r="H29">
        <v>663720</v>
      </c>
      <c r="I29" t="s">
        <v>884</v>
      </c>
      <c r="J29">
        <v>96</v>
      </c>
    </row>
    <row r="30" spans="1:10">
      <c r="A30">
        <v>29</v>
      </c>
      <c r="B30">
        <v>270</v>
      </c>
      <c r="C30" t="s">
        <v>809</v>
      </c>
      <c r="D30">
        <v>720</v>
      </c>
      <c r="E30" t="s">
        <v>887</v>
      </c>
      <c r="F30" t="s">
        <v>877</v>
      </c>
      <c r="G30" t="s">
        <v>881</v>
      </c>
      <c r="H30">
        <v>663720</v>
      </c>
      <c r="I30" t="s">
        <v>884</v>
      </c>
      <c r="J30">
        <v>120</v>
      </c>
    </row>
    <row r="31" spans="1:10">
      <c r="A31">
        <v>30</v>
      </c>
      <c r="B31">
        <v>280</v>
      </c>
      <c r="C31" t="s">
        <v>835</v>
      </c>
      <c r="D31">
        <v>720</v>
      </c>
      <c r="E31" t="s">
        <v>887</v>
      </c>
      <c r="F31" t="s">
        <v>877</v>
      </c>
      <c r="G31" t="s">
        <v>881</v>
      </c>
      <c r="H31">
        <v>663720</v>
      </c>
      <c r="I31" t="s">
        <v>884</v>
      </c>
      <c r="J31">
        <v>120</v>
      </c>
    </row>
    <row r="32" spans="1:10">
      <c r="A32">
        <v>31</v>
      </c>
      <c r="B32">
        <v>310</v>
      </c>
      <c r="C32" t="s">
        <v>580</v>
      </c>
      <c r="D32">
        <v>720</v>
      </c>
      <c r="E32" t="s">
        <v>887</v>
      </c>
      <c r="F32" t="s">
        <v>877</v>
      </c>
      <c r="G32" t="s">
        <v>881</v>
      </c>
      <c r="H32">
        <v>663720</v>
      </c>
      <c r="I32" t="s">
        <v>884</v>
      </c>
      <c r="J32">
        <v>120</v>
      </c>
    </row>
    <row r="33" spans="1:10">
      <c r="A33">
        <v>32</v>
      </c>
      <c r="B33">
        <v>320</v>
      </c>
      <c r="C33" t="s">
        <v>266</v>
      </c>
      <c r="D33">
        <v>720</v>
      </c>
      <c r="E33" t="s">
        <v>887</v>
      </c>
      <c r="F33" t="s">
        <v>877</v>
      </c>
      <c r="G33" t="s">
        <v>881</v>
      </c>
      <c r="H33">
        <v>663720</v>
      </c>
      <c r="I33" t="s">
        <v>884</v>
      </c>
      <c r="J33">
        <v>168</v>
      </c>
    </row>
    <row r="34" spans="1:10">
      <c r="A34">
        <v>33</v>
      </c>
      <c r="B34">
        <v>330</v>
      </c>
      <c r="C34" t="s">
        <v>264</v>
      </c>
      <c r="D34">
        <v>720</v>
      </c>
      <c r="E34" t="s">
        <v>887</v>
      </c>
      <c r="F34" t="s">
        <v>877</v>
      </c>
      <c r="G34" t="s">
        <v>881</v>
      </c>
      <c r="H34">
        <v>663720</v>
      </c>
      <c r="I34" t="s">
        <v>884</v>
      </c>
      <c r="J34">
        <v>120</v>
      </c>
    </row>
    <row r="35" spans="1:10">
      <c r="A35">
        <v>34</v>
      </c>
      <c r="B35">
        <v>350</v>
      </c>
      <c r="C35" t="s">
        <v>841</v>
      </c>
      <c r="D35">
        <v>720</v>
      </c>
      <c r="E35" t="s">
        <v>887</v>
      </c>
      <c r="F35" t="s">
        <v>877</v>
      </c>
      <c r="G35" t="s">
        <v>881</v>
      </c>
      <c r="H35">
        <v>663720</v>
      </c>
      <c r="I35" t="s">
        <v>884</v>
      </c>
      <c r="J35">
        <v>120</v>
      </c>
    </row>
    <row r="36" spans="1:10">
      <c r="A36">
        <v>35</v>
      </c>
      <c r="B36">
        <v>360</v>
      </c>
      <c r="C36" t="s">
        <v>864</v>
      </c>
      <c r="D36">
        <v>720</v>
      </c>
      <c r="E36" t="s">
        <v>887</v>
      </c>
      <c r="F36" t="s">
        <v>877</v>
      </c>
      <c r="G36" t="s">
        <v>881</v>
      </c>
      <c r="H36">
        <v>663720</v>
      </c>
      <c r="I36" t="s">
        <v>884</v>
      </c>
      <c r="J36">
        <v>240</v>
      </c>
    </row>
    <row r="37" spans="1:10">
      <c r="A37">
        <v>36</v>
      </c>
      <c r="B37">
        <v>370</v>
      </c>
      <c r="C37" t="s">
        <v>865</v>
      </c>
      <c r="D37">
        <v>720</v>
      </c>
      <c r="E37" t="s">
        <v>887</v>
      </c>
      <c r="F37" t="s">
        <v>877</v>
      </c>
      <c r="G37" t="s">
        <v>881</v>
      </c>
      <c r="H37">
        <v>663720</v>
      </c>
      <c r="I37" t="s">
        <v>884</v>
      </c>
      <c r="J37">
        <v>240</v>
      </c>
    </row>
    <row r="38" spans="1:10">
      <c r="A38">
        <v>37</v>
      </c>
      <c r="B38">
        <v>380</v>
      </c>
      <c r="C38" t="s">
        <v>814</v>
      </c>
      <c r="D38">
        <v>720</v>
      </c>
      <c r="E38" t="s">
        <v>887</v>
      </c>
      <c r="F38" t="s">
        <v>877</v>
      </c>
      <c r="G38" t="s">
        <v>881</v>
      </c>
      <c r="H38">
        <v>663720</v>
      </c>
      <c r="I38" t="s">
        <v>884</v>
      </c>
      <c r="J38">
        <v>96</v>
      </c>
    </row>
    <row r="39" spans="1:10">
      <c r="A39">
        <v>38</v>
      </c>
      <c r="B39">
        <v>390</v>
      </c>
      <c r="C39" t="s">
        <v>391</v>
      </c>
      <c r="D39">
        <v>720</v>
      </c>
      <c r="E39" t="s">
        <v>887</v>
      </c>
      <c r="F39" t="s">
        <v>877</v>
      </c>
      <c r="G39" t="s">
        <v>881</v>
      </c>
      <c r="H39">
        <v>663720</v>
      </c>
      <c r="I39" t="s">
        <v>884</v>
      </c>
      <c r="J39">
        <v>96</v>
      </c>
    </row>
    <row r="40" spans="1:10">
      <c r="A40">
        <v>39</v>
      </c>
      <c r="B40">
        <v>400</v>
      </c>
      <c r="C40" t="s">
        <v>759</v>
      </c>
      <c r="D40">
        <v>720</v>
      </c>
      <c r="E40" t="s">
        <v>887</v>
      </c>
      <c r="F40" t="s">
        <v>877</v>
      </c>
      <c r="G40" t="s">
        <v>881</v>
      </c>
      <c r="H40">
        <v>663720</v>
      </c>
      <c r="I40" t="s">
        <v>884</v>
      </c>
      <c r="J40">
        <v>144</v>
      </c>
    </row>
    <row r="41" spans="1:10">
      <c r="A41">
        <v>40</v>
      </c>
      <c r="B41">
        <v>410</v>
      </c>
      <c r="C41" t="s">
        <v>683</v>
      </c>
      <c r="D41">
        <v>720</v>
      </c>
      <c r="E41" t="s">
        <v>887</v>
      </c>
      <c r="F41" t="s">
        <v>877</v>
      </c>
      <c r="G41" t="s">
        <v>881</v>
      </c>
      <c r="H41">
        <v>663720</v>
      </c>
      <c r="I41" t="s">
        <v>884</v>
      </c>
      <c r="J41">
        <v>240</v>
      </c>
    </row>
    <row r="42" spans="1:10">
      <c r="A42">
        <v>41</v>
      </c>
      <c r="B42">
        <v>420</v>
      </c>
      <c r="C42" t="s">
        <v>414</v>
      </c>
      <c r="D42">
        <v>720</v>
      </c>
      <c r="E42" t="s">
        <v>887</v>
      </c>
      <c r="F42" t="s">
        <v>877</v>
      </c>
      <c r="G42" t="s">
        <v>881</v>
      </c>
      <c r="H42">
        <v>663720</v>
      </c>
      <c r="I42" t="s">
        <v>884</v>
      </c>
      <c r="J42">
        <v>120</v>
      </c>
    </row>
    <row r="43" spans="1:10">
      <c r="A43">
        <v>42</v>
      </c>
      <c r="B43">
        <v>430</v>
      </c>
      <c r="C43" t="s">
        <v>827</v>
      </c>
      <c r="D43">
        <v>720</v>
      </c>
      <c r="E43" t="s">
        <v>887</v>
      </c>
      <c r="F43" t="s">
        <v>877</v>
      </c>
      <c r="G43" t="s">
        <v>881</v>
      </c>
      <c r="H43">
        <v>663720</v>
      </c>
      <c r="I43" t="s">
        <v>884</v>
      </c>
      <c r="J43">
        <v>96</v>
      </c>
    </row>
    <row r="44" spans="1:10">
      <c r="A44">
        <v>43</v>
      </c>
      <c r="B44">
        <v>440</v>
      </c>
      <c r="C44" t="s">
        <v>314</v>
      </c>
      <c r="D44">
        <v>720</v>
      </c>
      <c r="E44" t="s">
        <v>887</v>
      </c>
      <c r="F44" t="s">
        <v>877</v>
      </c>
      <c r="G44" t="s">
        <v>881</v>
      </c>
      <c r="H44">
        <v>663720</v>
      </c>
      <c r="I44" t="s">
        <v>884</v>
      </c>
      <c r="J44">
        <v>96</v>
      </c>
    </row>
    <row r="45" spans="1:10">
      <c r="A45">
        <v>44</v>
      </c>
      <c r="B45">
        <v>450</v>
      </c>
      <c r="C45" t="s">
        <v>430</v>
      </c>
      <c r="D45">
        <v>720</v>
      </c>
      <c r="E45" t="s">
        <v>887</v>
      </c>
      <c r="F45" t="s">
        <v>877</v>
      </c>
      <c r="G45" t="s">
        <v>881</v>
      </c>
      <c r="H45">
        <v>663720</v>
      </c>
      <c r="I45" t="s">
        <v>884</v>
      </c>
      <c r="J45">
        <v>96</v>
      </c>
    </row>
    <row r="46" spans="1:10">
      <c r="A46">
        <v>45</v>
      </c>
      <c r="B46">
        <v>460</v>
      </c>
      <c r="C46" t="s">
        <v>563</v>
      </c>
      <c r="D46">
        <v>720</v>
      </c>
      <c r="E46" t="s">
        <v>887</v>
      </c>
      <c r="F46" t="s">
        <v>877</v>
      </c>
      <c r="G46" t="s">
        <v>881</v>
      </c>
      <c r="H46">
        <v>663720</v>
      </c>
      <c r="I46" t="s">
        <v>884</v>
      </c>
      <c r="J46">
        <v>96</v>
      </c>
    </row>
    <row r="47" spans="1:10">
      <c r="A47">
        <v>46</v>
      </c>
      <c r="B47">
        <v>470</v>
      </c>
      <c r="C47" t="s">
        <v>259</v>
      </c>
      <c r="D47">
        <v>720</v>
      </c>
      <c r="E47" t="s">
        <v>887</v>
      </c>
      <c r="F47" t="s">
        <v>877</v>
      </c>
      <c r="G47" t="s">
        <v>881</v>
      </c>
      <c r="H47">
        <v>663720</v>
      </c>
      <c r="I47" t="s">
        <v>884</v>
      </c>
      <c r="J47">
        <v>96</v>
      </c>
    </row>
    <row r="48" spans="1:10">
      <c r="A48">
        <v>47</v>
      </c>
      <c r="B48">
        <v>480</v>
      </c>
      <c r="C48" t="s">
        <v>326</v>
      </c>
      <c r="D48">
        <v>720</v>
      </c>
      <c r="E48" t="s">
        <v>887</v>
      </c>
      <c r="F48" t="s">
        <v>877</v>
      </c>
      <c r="G48" t="s">
        <v>881</v>
      </c>
      <c r="H48">
        <v>663720</v>
      </c>
      <c r="I48" t="s">
        <v>884</v>
      </c>
      <c r="J48">
        <v>72</v>
      </c>
    </row>
    <row r="49" spans="1:10">
      <c r="A49">
        <v>48</v>
      </c>
      <c r="B49">
        <v>490</v>
      </c>
      <c r="C49" t="s">
        <v>501</v>
      </c>
      <c r="D49">
        <v>720</v>
      </c>
      <c r="E49" t="s">
        <v>887</v>
      </c>
      <c r="F49" t="s">
        <v>877</v>
      </c>
      <c r="G49" t="s">
        <v>881</v>
      </c>
      <c r="H49">
        <v>663720</v>
      </c>
      <c r="I49" t="s">
        <v>884</v>
      </c>
      <c r="J49">
        <v>96</v>
      </c>
    </row>
    <row r="50" spans="1:10">
      <c r="A50">
        <v>49</v>
      </c>
      <c r="B50">
        <v>500</v>
      </c>
      <c r="C50" t="s">
        <v>847</v>
      </c>
      <c r="D50">
        <v>720</v>
      </c>
      <c r="E50" t="s">
        <v>887</v>
      </c>
      <c r="F50" t="s">
        <v>877</v>
      </c>
      <c r="G50" t="s">
        <v>881</v>
      </c>
      <c r="H50">
        <v>663720</v>
      </c>
      <c r="I50" t="s">
        <v>884</v>
      </c>
      <c r="J50">
        <v>96</v>
      </c>
    </row>
    <row r="51" spans="1:10">
      <c r="A51">
        <v>50</v>
      </c>
      <c r="B51">
        <v>510</v>
      </c>
      <c r="C51" t="s">
        <v>653</v>
      </c>
      <c r="D51">
        <v>720</v>
      </c>
      <c r="E51" t="s">
        <v>887</v>
      </c>
      <c r="F51" t="s">
        <v>877</v>
      </c>
      <c r="G51" t="s">
        <v>881</v>
      </c>
      <c r="H51">
        <v>663720</v>
      </c>
      <c r="I51" t="s">
        <v>884</v>
      </c>
      <c r="J51">
        <v>96</v>
      </c>
    </row>
    <row r="52" spans="1:10">
      <c r="A52">
        <v>51</v>
      </c>
      <c r="B52">
        <v>520</v>
      </c>
      <c r="C52" t="s">
        <v>519</v>
      </c>
      <c r="D52">
        <v>720</v>
      </c>
      <c r="E52" t="s">
        <v>887</v>
      </c>
      <c r="F52" t="s">
        <v>877</v>
      </c>
      <c r="G52" t="s">
        <v>881</v>
      </c>
      <c r="H52">
        <v>663720</v>
      </c>
      <c r="I52" t="s">
        <v>884</v>
      </c>
      <c r="J52">
        <v>96</v>
      </c>
    </row>
    <row r="53" spans="1:10">
      <c r="A53">
        <v>52</v>
      </c>
      <c r="B53">
        <v>530</v>
      </c>
      <c r="C53" t="s">
        <v>187</v>
      </c>
      <c r="D53">
        <v>720</v>
      </c>
      <c r="E53" t="s">
        <v>887</v>
      </c>
      <c r="F53" t="s">
        <v>877</v>
      </c>
      <c r="G53" t="s">
        <v>881</v>
      </c>
      <c r="H53">
        <v>663720</v>
      </c>
      <c r="I53" t="s">
        <v>884</v>
      </c>
      <c r="J53">
        <v>96</v>
      </c>
    </row>
    <row r="54" spans="1:10">
      <c r="A54">
        <v>53</v>
      </c>
      <c r="B54">
        <v>540</v>
      </c>
      <c r="C54" t="s">
        <v>406</v>
      </c>
      <c r="D54">
        <v>720</v>
      </c>
      <c r="E54" t="s">
        <v>887</v>
      </c>
      <c r="F54" t="s">
        <v>877</v>
      </c>
      <c r="G54" t="s">
        <v>881</v>
      </c>
      <c r="H54">
        <v>663720</v>
      </c>
      <c r="I54" t="s">
        <v>884</v>
      </c>
      <c r="J54">
        <v>96</v>
      </c>
    </row>
    <row r="55" spans="1:10">
      <c r="A55">
        <v>54</v>
      </c>
      <c r="B55">
        <v>550</v>
      </c>
      <c r="C55" t="s">
        <v>409</v>
      </c>
      <c r="D55">
        <v>720</v>
      </c>
      <c r="E55" t="s">
        <v>887</v>
      </c>
      <c r="F55" t="s">
        <v>877</v>
      </c>
      <c r="G55" t="s">
        <v>881</v>
      </c>
      <c r="H55">
        <v>663720</v>
      </c>
      <c r="I55" t="s">
        <v>884</v>
      </c>
      <c r="J55">
        <v>96</v>
      </c>
    </row>
    <row r="56" spans="1:10">
      <c r="A56">
        <v>55</v>
      </c>
      <c r="B56">
        <v>560</v>
      </c>
      <c r="C56" t="s">
        <v>548</v>
      </c>
      <c r="D56">
        <v>720</v>
      </c>
      <c r="E56" t="s">
        <v>887</v>
      </c>
      <c r="F56" t="s">
        <v>877</v>
      </c>
      <c r="G56" t="s">
        <v>881</v>
      </c>
      <c r="H56">
        <v>663720</v>
      </c>
      <c r="I56" t="s">
        <v>884</v>
      </c>
      <c r="J56">
        <v>96</v>
      </c>
    </row>
    <row r="57" spans="1:10">
      <c r="A57">
        <v>56</v>
      </c>
      <c r="B57">
        <v>570</v>
      </c>
      <c r="C57" t="s">
        <v>295</v>
      </c>
      <c r="D57">
        <v>720</v>
      </c>
      <c r="E57" t="s">
        <v>887</v>
      </c>
      <c r="F57" t="s">
        <v>877</v>
      </c>
      <c r="G57" t="s">
        <v>881</v>
      </c>
      <c r="H57">
        <v>663720</v>
      </c>
      <c r="I57" t="s">
        <v>884</v>
      </c>
      <c r="J57">
        <v>48</v>
      </c>
    </row>
    <row r="58" spans="1:10">
      <c r="A58">
        <v>57</v>
      </c>
      <c r="B58">
        <v>580</v>
      </c>
      <c r="C58" t="s">
        <v>296</v>
      </c>
      <c r="D58">
        <v>720</v>
      </c>
      <c r="E58" t="s">
        <v>887</v>
      </c>
      <c r="F58" t="s">
        <v>877</v>
      </c>
      <c r="G58" t="s">
        <v>881</v>
      </c>
      <c r="H58">
        <v>663720</v>
      </c>
      <c r="I58" t="s">
        <v>884</v>
      </c>
      <c r="J58">
        <v>48</v>
      </c>
    </row>
    <row r="59" spans="1:10">
      <c r="A59">
        <v>58</v>
      </c>
      <c r="B59">
        <v>590</v>
      </c>
      <c r="C59" t="s">
        <v>364</v>
      </c>
      <c r="D59">
        <v>720</v>
      </c>
      <c r="E59" t="s">
        <v>887</v>
      </c>
      <c r="F59" t="s">
        <v>877</v>
      </c>
      <c r="G59" t="s">
        <v>881</v>
      </c>
      <c r="H59">
        <v>663720</v>
      </c>
      <c r="I59" t="s">
        <v>884</v>
      </c>
      <c r="J59">
        <v>96</v>
      </c>
    </row>
    <row r="60" spans="1:10">
      <c r="A60">
        <v>59</v>
      </c>
      <c r="B60">
        <v>600</v>
      </c>
      <c r="C60" t="s">
        <v>245</v>
      </c>
      <c r="D60">
        <v>720</v>
      </c>
      <c r="E60" t="s">
        <v>887</v>
      </c>
      <c r="F60" t="s">
        <v>877</v>
      </c>
      <c r="G60" t="s">
        <v>881</v>
      </c>
      <c r="H60">
        <v>663720</v>
      </c>
      <c r="I60" t="s">
        <v>884</v>
      </c>
      <c r="J60">
        <v>144</v>
      </c>
    </row>
    <row r="61" spans="1:10">
      <c r="A61">
        <v>60</v>
      </c>
      <c r="B61">
        <v>610</v>
      </c>
      <c r="C61" t="s">
        <v>518</v>
      </c>
      <c r="D61">
        <v>720</v>
      </c>
      <c r="E61" t="s">
        <v>887</v>
      </c>
      <c r="F61" t="s">
        <v>877</v>
      </c>
      <c r="G61" t="s">
        <v>881</v>
      </c>
      <c r="H61">
        <v>663720</v>
      </c>
      <c r="I61" t="s">
        <v>884</v>
      </c>
      <c r="J61">
        <v>144</v>
      </c>
    </row>
    <row r="62" spans="1:10">
      <c r="A62">
        <v>61</v>
      </c>
      <c r="B62">
        <v>620</v>
      </c>
      <c r="C62" t="s">
        <v>761</v>
      </c>
      <c r="D62">
        <v>720</v>
      </c>
      <c r="E62" t="s">
        <v>887</v>
      </c>
      <c r="F62" t="s">
        <v>877</v>
      </c>
      <c r="G62" t="s">
        <v>881</v>
      </c>
      <c r="H62">
        <v>663720</v>
      </c>
      <c r="I62" t="s">
        <v>884</v>
      </c>
      <c r="J62">
        <v>144</v>
      </c>
    </row>
    <row r="63" spans="1:10">
      <c r="A63">
        <v>62</v>
      </c>
      <c r="B63">
        <v>640</v>
      </c>
      <c r="C63" t="s">
        <v>485</v>
      </c>
      <c r="D63">
        <v>720</v>
      </c>
      <c r="E63" t="s">
        <v>887</v>
      </c>
      <c r="F63" t="s">
        <v>877</v>
      </c>
      <c r="G63" t="s">
        <v>881</v>
      </c>
      <c r="H63">
        <v>663720</v>
      </c>
      <c r="I63" t="s">
        <v>884</v>
      </c>
      <c r="J63">
        <v>120</v>
      </c>
    </row>
    <row r="64" spans="1:10">
      <c r="A64">
        <v>63</v>
      </c>
      <c r="B64">
        <v>650</v>
      </c>
      <c r="C64" t="s">
        <v>313</v>
      </c>
      <c r="D64">
        <v>720</v>
      </c>
      <c r="E64" t="s">
        <v>887</v>
      </c>
      <c r="F64" t="s">
        <v>877</v>
      </c>
      <c r="G64" t="s">
        <v>881</v>
      </c>
      <c r="H64">
        <v>663720</v>
      </c>
      <c r="I64" t="s">
        <v>884</v>
      </c>
      <c r="J64">
        <v>96</v>
      </c>
    </row>
    <row r="65" spans="1:10">
      <c r="A65">
        <v>64</v>
      </c>
      <c r="B65">
        <v>660</v>
      </c>
      <c r="C65" t="s">
        <v>319</v>
      </c>
      <c r="D65">
        <v>720</v>
      </c>
      <c r="E65" t="s">
        <v>887</v>
      </c>
      <c r="F65" t="s">
        <v>877</v>
      </c>
      <c r="G65" t="s">
        <v>881</v>
      </c>
      <c r="H65">
        <v>663720</v>
      </c>
      <c r="I65" t="s">
        <v>884</v>
      </c>
      <c r="J65">
        <v>96</v>
      </c>
    </row>
    <row r="66" spans="1:10">
      <c r="A66">
        <v>65</v>
      </c>
      <c r="B66">
        <v>670</v>
      </c>
      <c r="C66" t="s">
        <v>328</v>
      </c>
      <c r="D66">
        <v>720</v>
      </c>
      <c r="E66" t="s">
        <v>887</v>
      </c>
      <c r="F66" t="s">
        <v>877</v>
      </c>
      <c r="G66" t="s">
        <v>881</v>
      </c>
      <c r="H66">
        <v>663720</v>
      </c>
      <c r="I66" t="s">
        <v>884</v>
      </c>
      <c r="J66">
        <v>96</v>
      </c>
    </row>
    <row r="67" spans="1:10">
      <c r="A67">
        <v>66</v>
      </c>
      <c r="B67">
        <v>690</v>
      </c>
      <c r="C67" t="s">
        <v>392</v>
      </c>
      <c r="D67">
        <v>720</v>
      </c>
      <c r="E67" t="s">
        <v>887</v>
      </c>
      <c r="F67" t="s">
        <v>877</v>
      </c>
      <c r="G67" t="s">
        <v>881</v>
      </c>
      <c r="H67">
        <v>663720</v>
      </c>
      <c r="I67" t="s">
        <v>884</v>
      </c>
      <c r="J67">
        <v>96</v>
      </c>
    </row>
    <row r="68" spans="1:10">
      <c r="A68">
        <v>67</v>
      </c>
      <c r="B68">
        <v>700</v>
      </c>
      <c r="C68" t="s">
        <v>249</v>
      </c>
      <c r="D68">
        <v>720</v>
      </c>
      <c r="E68" t="s">
        <v>887</v>
      </c>
      <c r="F68" t="s">
        <v>877</v>
      </c>
      <c r="G68" t="s">
        <v>881</v>
      </c>
      <c r="H68">
        <v>663720</v>
      </c>
      <c r="I68" t="s">
        <v>884</v>
      </c>
      <c r="J68">
        <v>360</v>
      </c>
    </row>
    <row r="69" spans="1:10">
      <c r="A69">
        <v>68</v>
      </c>
      <c r="B69">
        <v>710</v>
      </c>
      <c r="C69" t="s">
        <v>569</v>
      </c>
      <c r="D69">
        <v>720</v>
      </c>
      <c r="E69" t="s">
        <v>887</v>
      </c>
      <c r="F69" t="s">
        <v>877</v>
      </c>
      <c r="G69" t="s">
        <v>881</v>
      </c>
      <c r="H69">
        <v>663720</v>
      </c>
      <c r="I69" t="s">
        <v>884</v>
      </c>
      <c r="J69">
        <v>96</v>
      </c>
    </row>
    <row r="70" spans="1:10">
      <c r="A70">
        <v>69</v>
      </c>
      <c r="B70">
        <v>720</v>
      </c>
      <c r="C70" t="s">
        <v>507</v>
      </c>
      <c r="D70">
        <v>720</v>
      </c>
      <c r="E70" t="s">
        <v>887</v>
      </c>
      <c r="F70" t="s">
        <v>877</v>
      </c>
      <c r="G70" t="s">
        <v>881</v>
      </c>
      <c r="H70">
        <v>663720</v>
      </c>
      <c r="I70" t="s">
        <v>884</v>
      </c>
      <c r="J70">
        <v>96</v>
      </c>
    </row>
    <row r="71" spans="1:10">
      <c r="A71">
        <v>70</v>
      </c>
      <c r="B71">
        <v>730</v>
      </c>
      <c r="C71" t="s">
        <v>770</v>
      </c>
      <c r="D71">
        <v>720</v>
      </c>
      <c r="E71" t="s">
        <v>887</v>
      </c>
      <c r="F71" t="s">
        <v>877</v>
      </c>
      <c r="G71" t="s">
        <v>881</v>
      </c>
      <c r="H71">
        <v>663720</v>
      </c>
      <c r="I71" t="s">
        <v>884</v>
      </c>
      <c r="J71">
        <v>96</v>
      </c>
    </row>
    <row r="72" spans="1:10">
      <c r="A72">
        <v>71</v>
      </c>
      <c r="B72">
        <v>740</v>
      </c>
      <c r="C72" t="s">
        <v>452</v>
      </c>
      <c r="D72">
        <v>720</v>
      </c>
      <c r="E72" t="s">
        <v>887</v>
      </c>
      <c r="F72" t="s">
        <v>877</v>
      </c>
      <c r="G72" t="s">
        <v>881</v>
      </c>
      <c r="H72">
        <v>663720</v>
      </c>
      <c r="I72" t="s">
        <v>884</v>
      </c>
      <c r="J72">
        <v>360</v>
      </c>
    </row>
    <row r="73" spans="1:10">
      <c r="A73">
        <v>72</v>
      </c>
      <c r="B73">
        <v>750</v>
      </c>
      <c r="C73" t="s">
        <v>334</v>
      </c>
      <c r="D73">
        <v>720</v>
      </c>
      <c r="E73" t="s">
        <v>887</v>
      </c>
      <c r="F73" t="s">
        <v>877</v>
      </c>
      <c r="G73" t="s">
        <v>881</v>
      </c>
      <c r="H73">
        <v>663720</v>
      </c>
      <c r="I73" t="s">
        <v>884</v>
      </c>
      <c r="J73">
        <v>72</v>
      </c>
    </row>
    <row r="74" spans="1:10">
      <c r="A74">
        <v>73</v>
      </c>
      <c r="B74">
        <v>760</v>
      </c>
      <c r="C74" t="s">
        <v>859</v>
      </c>
      <c r="D74">
        <v>720</v>
      </c>
      <c r="E74" t="s">
        <v>887</v>
      </c>
      <c r="F74" t="s">
        <v>877</v>
      </c>
      <c r="G74" t="s">
        <v>881</v>
      </c>
      <c r="H74">
        <v>663720</v>
      </c>
      <c r="I74" t="s">
        <v>884</v>
      </c>
      <c r="J74">
        <v>96</v>
      </c>
    </row>
    <row r="75" spans="1:10">
      <c r="A75">
        <v>74</v>
      </c>
      <c r="B75">
        <v>790</v>
      </c>
      <c r="C75" t="s">
        <v>403</v>
      </c>
      <c r="D75">
        <v>720</v>
      </c>
      <c r="E75" t="s">
        <v>887</v>
      </c>
      <c r="F75" t="s">
        <v>877</v>
      </c>
      <c r="G75" t="s">
        <v>881</v>
      </c>
      <c r="H75">
        <v>663720</v>
      </c>
      <c r="I75" t="s">
        <v>884</v>
      </c>
      <c r="J75">
        <v>96</v>
      </c>
    </row>
    <row r="76" spans="1:10">
      <c r="A76">
        <v>75</v>
      </c>
      <c r="B76">
        <v>800</v>
      </c>
      <c r="C76" t="s">
        <v>532</v>
      </c>
      <c r="D76">
        <v>720</v>
      </c>
      <c r="E76" t="s">
        <v>887</v>
      </c>
      <c r="F76" t="s">
        <v>877</v>
      </c>
      <c r="G76" t="s">
        <v>881</v>
      </c>
      <c r="H76">
        <v>663720</v>
      </c>
      <c r="I76" t="s">
        <v>884</v>
      </c>
      <c r="J76">
        <v>120</v>
      </c>
    </row>
    <row r="77" spans="1:10">
      <c r="A77">
        <v>76</v>
      </c>
      <c r="B77">
        <v>810</v>
      </c>
      <c r="C77" t="s">
        <v>521</v>
      </c>
      <c r="D77">
        <v>720</v>
      </c>
      <c r="E77" t="s">
        <v>887</v>
      </c>
      <c r="F77" t="s">
        <v>877</v>
      </c>
      <c r="G77" t="s">
        <v>881</v>
      </c>
      <c r="H77">
        <v>663720</v>
      </c>
      <c r="I77" t="s">
        <v>884</v>
      </c>
      <c r="J77">
        <v>120</v>
      </c>
    </row>
    <row r="78" spans="1:10">
      <c r="A78">
        <v>77</v>
      </c>
      <c r="B78">
        <v>850</v>
      </c>
      <c r="C78" t="s">
        <v>657</v>
      </c>
      <c r="D78">
        <v>720</v>
      </c>
      <c r="E78" t="s">
        <v>887</v>
      </c>
      <c r="F78" t="s">
        <v>877</v>
      </c>
      <c r="G78" t="s">
        <v>881</v>
      </c>
      <c r="H78">
        <v>663720</v>
      </c>
      <c r="I78" t="s">
        <v>884</v>
      </c>
      <c r="J78">
        <v>144</v>
      </c>
    </row>
    <row r="79" spans="1:10">
      <c r="A79">
        <v>78</v>
      </c>
      <c r="B79">
        <v>900</v>
      </c>
      <c r="C79" t="s">
        <v>662</v>
      </c>
      <c r="D79">
        <v>720</v>
      </c>
      <c r="E79" t="s">
        <v>887</v>
      </c>
      <c r="F79" t="s">
        <v>877</v>
      </c>
      <c r="G79" t="s">
        <v>881</v>
      </c>
      <c r="H79">
        <v>663720</v>
      </c>
      <c r="I79" t="s">
        <v>884</v>
      </c>
      <c r="J79">
        <v>120</v>
      </c>
    </row>
    <row r="80" spans="1:10">
      <c r="A80">
        <v>79</v>
      </c>
      <c r="B80">
        <v>910</v>
      </c>
      <c r="C80" t="s">
        <v>704</v>
      </c>
      <c r="D80">
        <v>720</v>
      </c>
      <c r="E80" t="s">
        <v>887</v>
      </c>
      <c r="F80" t="s">
        <v>877</v>
      </c>
      <c r="G80" t="s">
        <v>881</v>
      </c>
      <c r="H80">
        <v>663720</v>
      </c>
      <c r="I80" t="s">
        <v>884</v>
      </c>
      <c r="J80">
        <v>96</v>
      </c>
    </row>
    <row r="81" spans="1:10">
      <c r="A81">
        <v>80</v>
      </c>
      <c r="B81">
        <v>920</v>
      </c>
      <c r="C81" t="s">
        <v>857</v>
      </c>
      <c r="D81">
        <v>720</v>
      </c>
      <c r="E81" t="s">
        <v>887</v>
      </c>
      <c r="F81" t="s">
        <v>877</v>
      </c>
      <c r="G81" t="s">
        <v>881</v>
      </c>
      <c r="H81">
        <v>663720</v>
      </c>
      <c r="I81" t="s">
        <v>884</v>
      </c>
      <c r="J81">
        <v>96</v>
      </c>
    </row>
    <row r="82" spans="1:10">
      <c r="A82">
        <v>81</v>
      </c>
      <c r="B82">
        <v>930</v>
      </c>
      <c r="C82" t="s">
        <v>335</v>
      </c>
      <c r="D82">
        <v>720</v>
      </c>
      <c r="E82" t="s">
        <v>887</v>
      </c>
      <c r="F82" t="s">
        <v>877</v>
      </c>
      <c r="G82" t="s">
        <v>881</v>
      </c>
      <c r="H82">
        <v>663720</v>
      </c>
      <c r="I82" t="s">
        <v>884</v>
      </c>
      <c r="J82">
        <v>96</v>
      </c>
    </row>
    <row r="83" spans="1:10">
      <c r="A83">
        <v>82</v>
      </c>
      <c r="B83">
        <v>1000</v>
      </c>
      <c r="C83" t="s">
        <v>536</v>
      </c>
      <c r="D83">
        <v>720</v>
      </c>
      <c r="E83" t="s">
        <v>887</v>
      </c>
      <c r="F83" t="s">
        <v>877</v>
      </c>
      <c r="G83" t="s">
        <v>881</v>
      </c>
      <c r="H83">
        <v>663720</v>
      </c>
      <c r="I83" t="s">
        <v>884</v>
      </c>
      <c r="J83">
        <v>72</v>
      </c>
    </row>
    <row r="84" spans="1:10">
      <c r="A84">
        <v>83</v>
      </c>
      <c r="B84">
        <v>1010</v>
      </c>
      <c r="C84" t="s">
        <v>176</v>
      </c>
      <c r="D84">
        <v>720</v>
      </c>
      <c r="E84" t="s">
        <v>887</v>
      </c>
      <c r="F84" t="s">
        <v>877</v>
      </c>
      <c r="G84" t="s">
        <v>881</v>
      </c>
      <c r="H84">
        <v>663720</v>
      </c>
      <c r="I84" t="s">
        <v>884</v>
      </c>
      <c r="J84">
        <v>96</v>
      </c>
    </row>
    <row r="85" spans="1:10">
      <c r="A85">
        <v>84</v>
      </c>
      <c r="B85">
        <v>1020</v>
      </c>
      <c r="C85" t="s">
        <v>528</v>
      </c>
      <c r="D85">
        <v>720</v>
      </c>
      <c r="E85" t="s">
        <v>887</v>
      </c>
      <c r="F85" t="s">
        <v>877</v>
      </c>
      <c r="G85" t="s">
        <v>881</v>
      </c>
      <c r="H85">
        <v>663720</v>
      </c>
      <c r="I85" t="s">
        <v>884</v>
      </c>
      <c r="J85">
        <v>72</v>
      </c>
    </row>
    <row r="86" spans="1:10">
      <c r="A86">
        <v>85</v>
      </c>
      <c r="B86">
        <v>1040</v>
      </c>
      <c r="C86" t="s">
        <v>802</v>
      </c>
      <c r="D86">
        <v>720</v>
      </c>
      <c r="E86" t="s">
        <v>887</v>
      </c>
      <c r="F86" t="s">
        <v>877</v>
      </c>
      <c r="G86" t="s">
        <v>881</v>
      </c>
      <c r="H86">
        <v>663720</v>
      </c>
      <c r="I86" t="s">
        <v>884</v>
      </c>
      <c r="J86">
        <v>96</v>
      </c>
    </row>
    <row r="87" spans="1:10">
      <c r="A87">
        <v>86</v>
      </c>
      <c r="B87">
        <v>1060</v>
      </c>
      <c r="C87" t="s">
        <v>804</v>
      </c>
      <c r="D87">
        <v>720</v>
      </c>
      <c r="E87" t="s">
        <v>887</v>
      </c>
      <c r="F87" t="s">
        <v>877</v>
      </c>
      <c r="G87" t="s">
        <v>881</v>
      </c>
      <c r="H87">
        <v>663720</v>
      </c>
      <c r="I87" t="s">
        <v>884</v>
      </c>
      <c r="J87">
        <v>72</v>
      </c>
    </row>
    <row r="88" spans="1:10">
      <c r="A88">
        <v>87</v>
      </c>
      <c r="B88">
        <v>1070</v>
      </c>
      <c r="C88" t="s">
        <v>685</v>
      </c>
      <c r="D88">
        <v>720</v>
      </c>
      <c r="E88" t="s">
        <v>887</v>
      </c>
      <c r="F88" t="s">
        <v>877</v>
      </c>
      <c r="G88" t="s">
        <v>881</v>
      </c>
      <c r="H88">
        <v>663720</v>
      </c>
      <c r="I88" t="s">
        <v>884</v>
      </c>
      <c r="J88">
        <v>72</v>
      </c>
    </row>
    <row r="89" spans="1:10">
      <c r="A89">
        <v>88</v>
      </c>
      <c r="B89">
        <v>1080</v>
      </c>
      <c r="C89" t="s">
        <v>417</v>
      </c>
      <c r="D89">
        <v>720</v>
      </c>
      <c r="E89" t="s">
        <v>887</v>
      </c>
      <c r="F89" t="s">
        <v>877</v>
      </c>
      <c r="G89" t="s">
        <v>881</v>
      </c>
      <c r="H89">
        <v>663720</v>
      </c>
      <c r="I89" t="s">
        <v>884</v>
      </c>
      <c r="J89">
        <v>72</v>
      </c>
    </row>
    <row r="90" spans="1:10">
      <c r="A90">
        <v>89</v>
      </c>
      <c r="B90">
        <v>1090</v>
      </c>
      <c r="C90" t="s">
        <v>376</v>
      </c>
      <c r="D90">
        <v>720</v>
      </c>
      <c r="E90" t="s">
        <v>887</v>
      </c>
      <c r="F90" t="s">
        <v>877</v>
      </c>
      <c r="G90" t="s">
        <v>881</v>
      </c>
      <c r="H90">
        <v>663720</v>
      </c>
      <c r="I90" t="s">
        <v>884</v>
      </c>
      <c r="J90">
        <v>72</v>
      </c>
    </row>
    <row r="91" spans="1:10">
      <c r="A91">
        <v>90</v>
      </c>
      <c r="B91">
        <v>1100</v>
      </c>
      <c r="C91" t="s">
        <v>717</v>
      </c>
      <c r="D91">
        <v>720</v>
      </c>
      <c r="E91" t="s">
        <v>887</v>
      </c>
      <c r="F91" t="s">
        <v>877</v>
      </c>
      <c r="G91" t="s">
        <v>881</v>
      </c>
      <c r="H91">
        <v>663720</v>
      </c>
      <c r="I91" t="s">
        <v>884</v>
      </c>
      <c r="J91">
        <v>72</v>
      </c>
    </row>
    <row r="92" spans="1:10">
      <c r="A92">
        <v>91</v>
      </c>
      <c r="B92">
        <v>1110</v>
      </c>
      <c r="C92" t="s">
        <v>444</v>
      </c>
      <c r="D92">
        <v>720</v>
      </c>
      <c r="E92" t="s">
        <v>887</v>
      </c>
      <c r="F92" t="s">
        <v>877</v>
      </c>
      <c r="G92" t="s">
        <v>881</v>
      </c>
      <c r="H92">
        <v>663720</v>
      </c>
      <c r="I92" t="s">
        <v>884</v>
      </c>
      <c r="J92">
        <v>72</v>
      </c>
    </row>
    <row r="93" spans="1:10">
      <c r="A93">
        <v>92</v>
      </c>
      <c r="B93">
        <v>1120</v>
      </c>
      <c r="C93" t="s">
        <v>288</v>
      </c>
      <c r="D93">
        <v>720</v>
      </c>
      <c r="E93" t="s">
        <v>887</v>
      </c>
      <c r="F93" t="s">
        <v>877</v>
      </c>
      <c r="G93" t="s">
        <v>881</v>
      </c>
      <c r="H93">
        <v>663720</v>
      </c>
      <c r="I93" t="s">
        <v>884</v>
      </c>
      <c r="J93">
        <v>72</v>
      </c>
    </row>
    <row r="94" spans="1:10">
      <c r="A94">
        <v>93</v>
      </c>
      <c r="B94">
        <v>1130</v>
      </c>
      <c r="C94" t="s">
        <v>822</v>
      </c>
      <c r="D94">
        <v>720</v>
      </c>
      <c r="E94" t="s">
        <v>887</v>
      </c>
      <c r="F94" t="s">
        <v>877</v>
      </c>
      <c r="G94" t="s">
        <v>881</v>
      </c>
      <c r="H94">
        <v>663720</v>
      </c>
      <c r="I94" t="s">
        <v>884</v>
      </c>
      <c r="J94">
        <v>72</v>
      </c>
    </row>
    <row r="95" spans="1:10">
      <c r="A95">
        <v>94</v>
      </c>
      <c r="B95">
        <v>1140</v>
      </c>
      <c r="C95" t="s">
        <v>874</v>
      </c>
      <c r="D95">
        <v>720</v>
      </c>
      <c r="E95" t="s">
        <v>887</v>
      </c>
      <c r="F95" t="s">
        <v>877</v>
      </c>
      <c r="G95" t="s">
        <v>881</v>
      </c>
      <c r="H95">
        <v>663720</v>
      </c>
      <c r="I95" t="s">
        <v>884</v>
      </c>
      <c r="J95">
        <v>96</v>
      </c>
    </row>
    <row r="96" spans="1:10">
      <c r="A96">
        <v>95</v>
      </c>
      <c r="B96">
        <v>1150</v>
      </c>
      <c r="C96" t="s">
        <v>498</v>
      </c>
      <c r="D96">
        <v>720</v>
      </c>
      <c r="E96" t="s">
        <v>887</v>
      </c>
      <c r="F96" t="s">
        <v>877</v>
      </c>
      <c r="G96" t="s">
        <v>881</v>
      </c>
      <c r="H96">
        <v>663720</v>
      </c>
      <c r="I96" t="s">
        <v>884</v>
      </c>
      <c r="J96">
        <v>96</v>
      </c>
    </row>
    <row r="97" spans="1:10">
      <c r="A97">
        <v>96</v>
      </c>
      <c r="B97">
        <v>1160</v>
      </c>
      <c r="C97" t="s">
        <v>254</v>
      </c>
      <c r="D97">
        <v>720</v>
      </c>
      <c r="E97" t="s">
        <v>887</v>
      </c>
      <c r="F97" t="s">
        <v>877</v>
      </c>
      <c r="G97" t="s">
        <v>881</v>
      </c>
      <c r="H97">
        <v>663720</v>
      </c>
      <c r="I97" t="s">
        <v>884</v>
      </c>
      <c r="J97">
        <v>72</v>
      </c>
    </row>
    <row r="98" spans="1:10">
      <c r="A98">
        <v>97</v>
      </c>
      <c r="B98">
        <v>1170</v>
      </c>
      <c r="C98" t="s">
        <v>626</v>
      </c>
      <c r="D98">
        <v>720</v>
      </c>
      <c r="E98" t="s">
        <v>887</v>
      </c>
      <c r="F98" t="s">
        <v>877</v>
      </c>
      <c r="G98" t="s">
        <v>881</v>
      </c>
      <c r="H98">
        <v>663720</v>
      </c>
      <c r="I98" t="s">
        <v>884</v>
      </c>
      <c r="J98">
        <v>96</v>
      </c>
    </row>
    <row r="99" spans="1:10">
      <c r="A99">
        <v>98</v>
      </c>
      <c r="B99">
        <v>1190</v>
      </c>
      <c r="C99" t="s">
        <v>378</v>
      </c>
      <c r="D99">
        <v>720</v>
      </c>
      <c r="E99" t="s">
        <v>887</v>
      </c>
      <c r="F99" t="s">
        <v>877</v>
      </c>
      <c r="G99" t="s">
        <v>881</v>
      </c>
      <c r="H99">
        <v>663720</v>
      </c>
      <c r="I99" t="s">
        <v>884</v>
      </c>
      <c r="J99">
        <v>72</v>
      </c>
    </row>
    <row r="100" spans="1:10">
      <c r="A100">
        <v>99</v>
      </c>
      <c r="B100">
        <v>1200</v>
      </c>
      <c r="C100" t="s">
        <v>609</v>
      </c>
      <c r="D100">
        <v>720</v>
      </c>
      <c r="E100" t="s">
        <v>887</v>
      </c>
      <c r="F100" t="s">
        <v>877</v>
      </c>
      <c r="G100" t="s">
        <v>881</v>
      </c>
      <c r="H100">
        <v>663720</v>
      </c>
      <c r="I100" t="s">
        <v>884</v>
      </c>
      <c r="J100">
        <v>120</v>
      </c>
    </row>
    <row r="101" spans="1:10">
      <c r="A101">
        <v>100</v>
      </c>
      <c r="B101">
        <v>1210</v>
      </c>
      <c r="C101" t="s">
        <v>219</v>
      </c>
      <c r="D101">
        <v>720</v>
      </c>
      <c r="E101" t="s">
        <v>887</v>
      </c>
      <c r="F101" t="s">
        <v>877</v>
      </c>
      <c r="G101" t="s">
        <v>881</v>
      </c>
      <c r="H101">
        <v>663720</v>
      </c>
      <c r="I101" t="s">
        <v>884</v>
      </c>
      <c r="J101">
        <v>120</v>
      </c>
    </row>
    <row r="102" spans="1:10">
      <c r="A102">
        <v>101</v>
      </c>
      <c r="B102">
        <v>1220</v>
      </c>
      <c r="C102" t="s">
        <v>278</v>
      </c>
      <c r="D102">
        <v>720</v>
      </c>
      <c r="E102" t="s">
        <v>887</v>
      </c>
      <c r="F102" t="s">
        <v>877</v>
      </c>
      <c r="G102" t="s">
        <v>881</v>
      </c>
      <c r="H102">
        <v>663720</v>
      </c>
      <c r="I102" t="s">
        <v>884</v>
      </c>
      <c r="J102">
        <v>120</v>
      </c>
    </row>
    <row r="103" spans="1:10">
      <c r="A103">
        <v>102</v>
      </c>
      <c r="B103">
        <v>1230</v>
      </c>
      <c r="C103" t="s">
        <v>415</v>
      </c>
      <c r="D103">
        <v>720</v>
      </c>
      <c r="E103" t="s">
        <v>887</v>
      </c>
      <c r="F103" t="s">
        <v>877</v>
      </c>
      <c r="G103" t="s">
        <v>881</v>
      </c>
      <c r="H103">
        <v>663720</v>
      </c>
      <c r="I103" t="s">
        <v>884</v>
      </c>
      <c r="J103">
        <v>120</v>
      </c>
    </row>
    <row r="104" spans="1:10">
      <c r="A104">
        <v>103</v>
      </c>
      <c r="B104">
        <v>1240</v>
      </c>
      <c r="C104" t="s">
        <v>410</v>
      </c>
      <c r="D104">
        <v>720</v>
      </c>
      <c r="E104" t="s">
        <v>887</v>
      </c>
      <c r="F104" t="s">
        <v>877</v>
      </c>
      <c r="G104" t="s">
        <v>881</v>
      </c>
      <c r="H104">
        <v>663720</v>
      </c>
      <c r="I104" t="s">
        <v>884</v>
      </c>
      <c r="J104">
        <v>72</v>
      </c>
    </row>
    <row r="105" spans="1:10">
      <c r="A105">
        <v>104</v>
      </c>
      <c r="B105">
        <v>1250</v>
      </c>
      <c r="C105" t="s">
        <v>408</v>
      </c>
      <c r="D105">
        <v>720</v>
      </c>
      <c r="E105" t="s">
        <v>887</v>
      </c>
      <c r="F105" t="s">
        <v>877</v>
      </c>
      <c r="G105" t="s">
        <v>881</v>
      </c>
      <c r="H105">
        <v>663720</v>
      </c>
      <c r="I105" t="s">
        <v>884</v>
      </c>
      <c r="J105">
        <v>120</v>
      </c>
    </row>
    <row r="106" spans="1:10">
      <c r="A106">
        <v>105</v>
      </c>
      <c r="B106">
        <v>1260</v>
      </c>
      <c r="C106" t="s">
        <v>740</v>
      </c>
      <c r="D106">
        <v>720</v>
      </c>
      <c r="E106" t="s">
        <v>887</v>
      </c>
      <c r="F106" t="s">
        <v>877</v>
      </c>
      <c r="G106" t="s">
        <v>881</v>
      </c>
      <c r="H106">
        <v>663720</v>
      </c>
      <c r="I106" t="s">
        <v>884</v>
      </c>
      <c r="J106">
        <v>120</v>
      </c>
    </row>
    <row r="107" spans="1:10">
      <c r="A107">
        <v>106</v>
      </c>
      <c r="B107">
        <v>1280</v>
      </c>
      <c r="C107" t="s">
        <v>738</v>
      </c>
      <c r="D107">
        <v>720</v>
      </c>
      <c r="E107" t="s">
        <v>887</v>
      </c>
      <c r="F107" t="s">
        <v>877</v>
      </c>
      <c r="G107" t="s">
        <v>881</v>
      </c>
      <c r="H107">
        <v>663720</v>
      </c>
      <c r="I107" t="s">
        <v>884</v>
      </c>
      <c r="J107">
        <v>96</v>
      </c>
    </row>
    <row r="108" spans="1:10">
      <c r="A108">
        <v>107</v>
      </c>
      <c r="B108">
        <v>1290</v>
      </c>
      <c r="C108" t="s">
        <v>177</v>
      </c>
      <c r="D108">
        <v>720</v>
      </c>
      <c r="E108" t="s">
        <v>887</v>
      </c>
      <c r="F108" t="s">
        <v>877</v>
      </c>
      <c r="G108" t="s">
        <v>881</v>
      </c>
      <c r="H108">
        <v>663720</v>
      </c>
      <c r="I108" t="s">
        <v>884</v>
      </c>
      <c r="J108">
        <v>72</v>
      </c>
    </row>
    <row r="109" spans="1:10">
      <c r="A109">
        <v>108</v>
      </c>
      <c r="B109">
        <v>1300</v>
      </c>
      <c r="C109" t="s">
        <v>810</v>
      </c>
      <c r="D109">
        <v>720</v>
      </c>
      <c r="E109" t="s">
        <v>887</v>
      </c>
      <c r="F109" t="s">
        <v>877</v>
      </c>
      <c r="G109" t="s">
        <v>881</v>
      </c>
      <c r="H109">
        <v>663720</v>
      </c>
      <c r="I109" t="s">
        <v>884</v>
      </c>
      <c r="J109">
        <v>96</v>
      </c>
    </row>
    <row r="110" spans="1:10">
      <c r="A110">
        <v>109</v>
      </c>
      <c r="B110">
        <v>1310</v>
      </c>
      <c r="C110" t="s">
        <v>756</v>
      </c>
      <c r="D110">
        <v>720</v>
      </c>
      <c r="E110" t="s">
        <v>887</v>
      </c>
      <c r="F110" t="s">
        <v>877</v>
      </c>
      <c r="G110" t="s">
        <v>881</v>
      </c>
      <c r="H110">
        <v>663720</v>
      </c>
      <c r="I110" t="s">
        <v>884</v>
      </c>
      <c r="J110">
        <v>96</v>
      </c>
    </row>
    <row r="111" spans="1:10">
      <c r="A111">
        <v>110</v>
      </c>
      <c r="B111">
        <v>1320</v>
      </c>
      <c r="C111" t="s">
        <v>788</v>
      </c>
      <c r="D111">
        <v>720</v>
      </c>
      <c r="E111" t="s">
        <v>887</v>
      </c>
      <c r="F111" t="s">
        <v>877</v>
      </c>
      <c r="G111" t="s">
        <v>881</v>
      </c>
      <c r="H111">
        <v>663720</v>
      </c>
      <c r="I111" t="s">
        <v>884</v>
      </c>
      <c r="J111">
        <v>96</v>
      </c>
    </row>
    <row r="112" spans="1:10">
      <c r="A112">
        <v>111</v>
      </c>
      <c r="B112">
        <v>1330</v>
      </c>
      <c r="C112" t="s">
        <v>175</v>
      </c>
      <c r="D112">
        <v>720</v>
      </c>
      <c r="E112" t="s">
        <v>887</v>
      </c>
      <c r="F112" t="s">
        <v>877</v>
      </c>
      <c r="G112" t="s">
        <v>881</v>
      </c>
      <c r="H112">
        <v>663720</v>
      </c>
      <c r="I112" t="s">
        <v>884</v>
      </c>
      <c r="J112">
        <v>96</v>
      </c>
    </row>
    <row r="113" spans="1:10">
      <c r="A113">
        <v>112</v>
      </c>
      <c r="B113">
        <v>1340</v>
      </c>
      <c r="C113" t="s">
        <v>719</v>
      </c>
      <c r="D113">
        <v>720</v>
      </c>
      <c r="E113" t="s">
        <v>887</v>
      </c>
      <c r="F113" t="s">
        <v>877</v>
      </c>
      <c r="G113" t="s">
        <v>881</v>
      </c>
      <c r="H113">
        <v>663720</v>
      </c>
      <c r="I113" t="s">
        <v>884</v>
      </c>
      <c r="J113">
        <v>96</v>
      </c>
    </row>
    <row r="114" spans="1:10">
      <c r="A114">
        <v>113</v>
      </c>
      <c r="B114">
        <v>1350</v>
      </c>
      <c r="C114" t="s">
        <v>733</v>
      </c>
      <c r="D114">
        <v>720</v>
      </c>
      <c r="E114" t="s">
        <v>887</v>
      </c>
      <c r="F114" t="s">
        <v>877</v>
      </c>
      <c r="G114" t="s">
        <v>881</v>
      </c>
      <c r="H114">
        <v>663720</v>
      </c>
      <c r="I114" t="s">
        <v>884</v>
      </c>
      <c r="J114">
        <v>96</v>
      </c>
    </row>
    <row r="115" spans="1:10">
      <c r="A115">
        <v>114</v>
      </c>
      <c r="B115">
        <v>1360</v>
      </c>
      <c r="C115" t="s">
        <v>791</v>
      </c>
      <c r="D115">
        <v>720</v>
      </c>
      <c r="E115" t="s">
        <v>887</v>
      </c>
      <c r="F115" t="s">
        <v>877</v>
      </c>
      <c r="G115" t="s">
        <v>881</v>
      </c>
      <c r="H115">
        <v>663720</v>
      </c>
      <c r="I115" t="s">
        <v>884</v>
      </c>
      <c r="J115">
        <v>96</v>
      </c>
    </row>
    <row r="116" spans="1:10">
      <c r="A116">
        <v>115</v>
      </c>
      <c r="B116">
        <v>1370</v>
      </c>
      <c r="C116" t="s">
        <v>454</v>
      </c>
      <c r="D116">
        <v>720</v>
      </c>
      <c r="E116" t="s">
        <v>887</v>
      </c>
      <c r="F116" t="s">
        <v>877</v>
      </c>
      <c r="G116" t="s">
        <v>881</v>
      </c>
      <c r="H116">
        <v>663720</v>
      </c>
      <c r="I116" t="s">
        <v>884</v>
      </c>
      <c r="J116">
        <v>96</v>
      </c>
    </row>
    <row r="117" spans="1:10">
      <c r="A117">
        <v>116</v>
      </c>
      <c r="B117">
        <v>1380</v>
      </c>
      <c r="C117" t="s">
        <v>169</v>
      </c>
      <c r="D117">
        <v>720</v>
      </c>
      <c r="E117" t="s">
        <v>887</v>
      </c>
      <c r="F117" t="s">
        <v>877</v>
      </c>
      <c r="G117" t="s">
        <v>881</v>
      </c>
      <c r="H117">
        <v>663720</v>
      </c>
      <c r="I117" t="s">
        <v>884</v>
      </c>
      <c r="J117">
        <v>96</v>
      </c>
    </row>
    <row r="118" spans="1:10">
      <c r="A118">
        <v>117</v>
      </c>
      <c r="B118">
        <v>1390</v>
      </c>
      <c r="C118" t="s">
        <v>375</v>
      </c>
      <c r="D118">
        <v>720</v>
      </c>
      <c r="E118" t="s">
        <v>887</v>
      </c>
      <c r="F118" t="s">
        <v>877</v>
      </c>
      <c r="G118" t="s">
        <v>881</v>
      </c>
      <c r="H118">
        <v>663720</v>
      </c>
      <c r="I118" t="s">
        <v>884</v>
      </c>
      <c r="J118">
        <v>96</v>
      </c>
    </row>
    <row r="119" spans="1:10">
      <c r="A119">
        <v>118</v>
      </c>
      <c r="B119">
        <v>1400</v>
      </c>
      <c r="C119" t="s">
        <v>781</v>
      </c>
      <c r="D119">
        <v>720</v>
      </c>
      <c r="E119" t="s">
        <v>887</v>
      </c>
      <c r="F119" t="s">
        <v>877</v>
      </c>
      <c r="G119" t="s">
        <v>881</v>
      </c>
      <c r="H119">
        <v>663720</v>
      </c>
      <c r="I119" t="s">
        <v>884</v>
      </c>
      <c r="J119">
        <v>72</v>
      </c>
    </row>
    <row r="120" spans="1:10">
      <c r="A120">
        <v>119</v>
      </c>
      <c r="B120">
        <v>1410</v>
      </c>
      <c r="C120" t="s">
        <v>766</v>
      </c>
      <c r="D120">
        <v>720</v>
      </c>
      <c r="E120" t="s">
        <v>887</v>
      </c>
      <c r="F120" t="s">
        <v>877</v>
      </c>
      <c r="G120" t="s">
        <v>881</v>
      </c>
      <c r="H120">
        <v>663720</v>
      </c>
      <c r="I120" t="s">
        <v>884</v>
      </c>
      <c r="J120">
        <v>96</v>
      </c>
    </row>
    <row r="121" spans="1:10">
      <c r="A121">
        <v>120</v>
      </c>
      <c r="B121">
        <v>1420</v>
      </c>
      <c r="C121" t="s">
        <v>783</v>
      </c>
      <c r="D121">
        <v>720</v>
      </c>
      <c r="E121" t="s">
        <v>887</v>
      </c>
      <c r="F121" t="s">
        <v>877</v>
      </c>
      <c r="G121" t="s">
        <v>881</v>
      </c>
      <c r="H121">
        <v>663720</v>
      </c>
      <c r="I121" t="s">
        <v>884</v>
      </c>
      <c r="J121">
        <v>96</v>
      </c>
    </row>
    <row r="122" spans="1:10">
      <c r="A122">
        <v>121</v>
      </c>
      <c r="B122">
        <v>1440</v>
      </c>
      <c r="C122" t="s">
        <v>492</v>
      </c>
      <c r="D122">
        <v>720</v>
      </c>
      <c r="E122" t="s">
        <v>887</v>
      </c>
      <c r="F122" t="s">
        <v>877</v>
      </c>
      <c r="G122" t="s">
        <v>881</v>
      </c>
      <c r="H122">
        <v>663720</v>
      </c>
      <c r="I122" t="s">
        <v>884</v>
      </c>
      <c r="J122">
        <v>96</v>
      </c>
    </row>
    <row r="123" spans="1:10">
      <c r="A123">
        <v>122</v>
      </c>
      <c r="B123">
        <v>1450</v>
      </c>
      <c r="C123" t="s">
        <v>597</v>
      </c>
      <c r="D123">
        <v>720</v>
      </c>
      <c r="E123" t="s">
        <v>887</v>
      </c>
      <c r="F123" t="s">
        <v>877</v>
      </c>
      <c r="G123" t="s">
        <v>881</v>
      </c>
      <c r="H123">
        <v>663720</v>
      </c>
      <c r="I123" t="s">
        <v>884</v>
      </c>
      <c r="J123">
        <v>96</v>
      </c>
    </row>
    <row r="124" spans="1:10">
      <c r="A124">
        <v>123</v>
      </c>
      <c r="B124">
        <v>1460</v>
      </c>
      <c r="C124" t="s">
        <v>472</v>
      </c>
      <c r="D124">
        <v>720</v>
      </c>
      <c r="E124" t="s">
        <v>887</v>
      </c>
      <c r="F124" t="s">
        <v>877</v>
      </c>
      <c r="G124" t="s">
        <v>881</v>
      </c>
      <c r="H124">
        <v>663720</v>
      </c>
      <c r="I124" t="s">
        <v>884</v>
      </c>
      <c r="J124">
        <v>120</v>
      </c>
    </row>
    <row r="125" spans="1:10">
      <c r="A125">
        <v>124</v>
      </c>
      <c r="B125">
        <v>1470</v>
      </c>
      <c r="C125" t="s">
        <v>470</v>
      </c>
      <c r="D125">
        <v>720</v>
      </c>
      <c r="E125" t="s">
        <v>887</v>
      </c>
      <c r="F125" t="s">
        <v>877</v>
      </c>
      <c r="G125" t="s">
        <v>881</v>
      </c>
      <c r="H125">
        <v>663720</v>
      </c>
      <c r="I125" t="s">
        <v>884</v>
      </c>
      <c r="J125">
        <v>96</v>
      </c>
    </row>
    <row r="126" spans="1:10">
      <c r="A126">
        <v>125</v>
      </c>
      <c r="B126">
        <v>1490</v>
      </c>
      <c r="C126" t="s">
        <v>386</v>
      </c>
      <c r="D126">
        <v>720</v>
      </c>
      <c r="E126" t="s">
        <v>887</v>
      </c>
      <c r="F126" t="s">
        <v>877</v>
      </c>
      <c r="G126" t="s">
        <v>881</v>
      </c>
      <c r="H126">
        <v>663720</v>
      </c>
      <c r="I126" t="s">
        <v>884</v>
      </c>
      <c r="J126">
        <v>72</v>
      </c>
    </row>
    <row r="127" spans="1:10">
      <c r="A127">
        <v>126</v>
      </c>
      <c r="B127">
        <v>1500</v>
      </c>
      <c r="C127" t="s">
        <v>209</v>
      </c>
      <c r="D127">
        <v>720</v>
      </c>
      <c r="E127" t="s">
        <v>887</v>
      </c>
      <c r="F127" t="s">
        <v>877</v>
      </c>
      <c r="G127" t="s">
        <v>881</v>
      </c>
      <c r="H127">
        <v>663720</v>
      </c>
      <c r="I127" t="s">
        <v>884</v>
      </c>
      <c r="J127">
        <v>72</v>
      </c>
    </row>
    <row r="128" spans="1:10">
      <c r="A128">
        <v>127</v>
      </c>
      <c r="B128">
        <v>1510</v>
      </c>
      <c r="C128" t="s">
        <v>701</v>
      </c>
      <c r="D128">
        <v>720</v>
      </c>
      <c r="E128" t="s">
        <v>887</v>
      </c>
      <c r="F128" t="s">
        <v>877</v>
      </c>
      <c r="G128" t="s">
        <v>881</v>
      </c>
      <c r="H128">
        <v>663720</v>
      </c>
      <c r="I128" t="s">
        <v>884</v>
      </c>
      <c r="J128">
        <v>96</v>
      </c>
    </row>
    <row r="129" spans="1:10">
      <c r="A129">
        <v>128</v>
      </c>
      <c r="B129">
        <v>1520</v>
      </c>
      <c r="C129" t="s">
        <v>550</v>
      </c>
      <c r="D129">
        <v>720</v>
      </c>
      <c r="E129" t="s">
        <v>887</v>
      </c>
      <c r="F129" t="s">
        <v>877</v>
      </c>
      <c r="G129" t="s">
        <v>881</v>
      </c>
      <c r="H129">
        <v>663720</v>
      </c>
      <c r="I129" t="s">
        <v>884</v>
      </c>
      <c r="J129">
        <v>96</v>
      </c>
    </row>
    <row r="130" spans="1:10">
      <c r="A130">
        <v>129</v>
      </c>
      <c r="B130">
        <v>1530</v>
      </c>
      <c r="C130" t="s">
        <v>870</v>
      </c>
      <c r="D130">
        <v>720</v>
      </c>
      <c r="E130" t="s">
        <v>887</v>
      </c>
      <c r="F130" t="s">
        <v>877</v>
      </c>
      <c r="G130" t="s">
        <v>881</v>
      </c>
      <c r="H130">
        <v>663720</v>
      </c>
      <c r="I130" t="s">
        <v>884</v>
      </c>
      <c r="J130">
        <v>96</v>
      </c>
    </row>
    <row r="131" spans="1:10">
      <c r="A131">
        <v>130</v>
      </c>
      <c r="B131">
        <v>1550</v>
      </c>
      <c r="C131" t="s">
        <v>553</v>
      </c>
      <c r="D131">
        <v>720</v>
      </c>
      <c r="E131" t="s">
        <v>887</v>
      </c>
      <c r="F131" t="s">
        <v>877</v>
      </c>
      <c r="G131" t="s">
        <v>881</v>
      </c>
      <c r="H131">
        <v>663720</v>
      </c>
      <c r="I131" t="s">
        <v>884</v>
      </c>
      <c r="J131">
        <v>72</v>
      </c>
    </row>
    <row r="132" spans="1:10">
      <c r="A132">
        <v>131</v>
      </c>
      <c r="B132">
        <v>1560</v>
      </c>
      <c r="C132" t="s">
        <v>587</v>
      </c>
      <c r="D132">
        <v>720</v>
      </c>
      <c r="E132" t="s">
        <v>887</v>
      </c>
      <c r="F132" t="s">
        <v>877</v>
      </c>
      <c r="G132" t="s">
        <v>881</v>
      </c>
      <c r="H132">
        <v>663720</v>
      </c>
      <c r="I132" t="s">
        <v>884</v>
      </c>
      <c r="J132">
        <v>120</v>
      </c>
    </row>
    <row r="133" spans="1:10">
      <c r="A133">
        <v>132</v>
      </c>
      <c r="B133">
        <v>1570</v>
      </c>
      <c r="C133" t="s">
        <v>317</v>
      </c>
      <c r="D133">
        <v>720</v>
      </c>
      <c r="E133" t="s">
        <v>887</v>
      </c>
      <c r="F133" t="s">
        <v>877</v>
      </c>
      <c r="G133" t="s">
        <v>881</v>
      </c>
      <c r="H133">
        <v>663720</v>
      </c>
      <c r="I133" t="s">
        <v>884</v>
      </c>
      <c r="J133">
        <v>96</v>
      </c>
    </row>
    <row r="134" spans="1:10">
      <c r="A134">
        <v>133</v>
      </c>
      <c r="B134">
        <v>1580</v>
      </c>
      <c r="C134" t="s">
        <v>558</v>
      </c>
      <c r="D134">
        <v>720</v>
      </c>
      <c r="E134" t="s">
        <v>887</v>
      </c>
      <c r="F134" t="s">
        <v>877</v>
      </c>
      <c r="G134" t="s">
        <v>881</v>
      </c>
      <c r="H134">
        <v>663720</v>
      </c>
      <c r="I134" t="s">
        <v>884</v>
      </c>
      <c r="J134">
        <v>96</v>
      </c>
    </row>
    <row r="135" spans="1:10">
      <c r="A135">
        <v>134</v>
      </c>
      <c r="B135">
        <v>1590</v>
      </c>
      <c r="C135" t="s">
        <v>404</v>
      </c>
      <c r="D135">
        <v>720</v>
      </c>
      <c r="E135" t="s">
        <v>887</v>
      </c>
      <c r="F135" t="s">
        <v>877</v>
      </c>
      <c r="G135" t="s">
        <v>881</v>
      </c>
      <c r="H135">
        <v>663720</v>
      </c>
      <c r="I135" t="s">
        <v>884</v>
      </c>
      <c r="J135">
        <v>96</v>
      </c>
    </row>
    <row r="136" spans="1:10">
      <c r="A136">
        <v>135</v>
      </c>
      <c r="B136">
        <v>1600</v>
      </c>
      <c r="C136" t="s">
        <v>807</v>
      </c>
      <c r="D136">
        <v>720</v>
      </c>
      <c r="E136" t="s">
        <v>887</v>
      </c>
      <c r="F136" t="s">
        <v>877</v>
      </c>
      <c r="G136" t="s">
        <v>881</v>
      </c>
      <c r="H136">
        <v>663720</v>
      </c>
      <c r="I136" t="s">
        <v>884</v>
      </c>
      <c r="J136">
        <v>96</v>
      </c>
    </row>
    <row r="137" spans="1:10">
      <c r="A137">
        <v>136</v>
      </c>
      <c r="B137">
        <v>1610</v>
      </c>
      <c r="C137" t="s">
        <v>203</v>
      </c>
      <c r="D137">
        <v>720</v>
      </c>
      <c r="E137" t="s">
        <v>887</v>
      </c>
      <c r="F137" t="s">
        <v>877</v>
      </c>
      <c r="G137" t="s">
        <v>881</v>
      </c>
      <c r="H137">
        <v>663720</v>
      </c>
      <c r="I137" t="s">
        <v>884</v>
      </c>
      <c r="J137">
        <v>96</v>
      </c>
    </row>
    <row r="138" spans="1:10">
      <c r="A138">
        <v>137</v>
      </c>
      <c r="B138">
        <v>1620</v>
      </c>
      <c r="C138" t="s">
        <v>497</v>
      </c>
      <c r="D138">
        <v>720</v>
      </c>
      <c r="E138" t="s">
        <v>887</v>
      </c>
      <c r="F138" t="s">
        <v>877</v>
      </c>
      <c r="G138" t="s">
        <v>881</v>
      </c>
      <c r="H138">
        <v>663720</v>
      </c>
      <c r="I138" t="s">
        <v>884</v>
      </c>
      <c r="J138">
        <v>96</v>
      </c>
    </row>
    <row r="139" spans="1:10">
      <c r="A139">
        <v>138</v>
      </c>
      <c r="B139">
        <v>1630</v>
      </c>
      <c r="C139" t="s">
        <v>695</v>
      </c>
      <c r="D139">
        <v>720</v>
      </c>
      <c r="E139" t="s">
        <v>887</v>
      </c>
      <c r="F139" t="s">
        <v>877</v>
      </c>
      <c r="G139" t="s">
        <v>881</v>
      </c>
      <c r="H139">
        <v>663720</v>
      </c>
      <c r="I139" t="s">
        <v>884</v>
      </c>
      <c r="J139">
        <v>96</v>
      </c>
    </row>
    <row r="140" spans="1:10">
      <c r="A140">
        <v>139</v>
      </c>
      <c r="B140">
        <v>1640</v>
      </c>
      <c r="C140" t="s">
        <v>471</v>
      </c>
      <c r="D140">
        <v>720</v>
      </c>
      <c r="E140" t="s">
        <v>887</v>
      </c>
      <c r="F140" t="s">
        <v>877</v>
      </c>
      <c r="G140" t="s">
        <v>881</v>
      </c>
      <c r="H140">
        <v>663720</v>
      </c>
      <c r="I140" t="s">
        <v>884</v>
      </c>
      <c r="J140">
        <v>96</v>
      </c>
    </row>
    <row r="141" spans="1:10">
      <c r="A141">
        <v>140</v>
      </c>
      <c r="B141">
        <v>1650</v>
      </c>
      <c r="C141" t="s">
        <v>514</v>
      </c>
      <c r="D141">
        <v>720</v>
      </c>
      <c r="E141" t="s">
        <v>887</v>
      </c>
      <c r="F141" t="s">
        <v>877</v>
      </c>
      <c r="G141" t="s">
        <v>881</v>
      </c>
      <c r="H141">
        <v>663720</v>
      </c>
      <c r="I141" t="s">
        <v>884</v>
      </c>
      <c r="J141">
        <v>96</v>
      </c>
    </row>
    <row r="142" spans="1:10">
      <c r="A142">
        <v>141</v>
      </c>
      <c r="B142">
        <v>1660</v>
      </c>
      <c r="C142" t="s">
        <v>801</v>
      </c>
      <c r="D142">
        <v>720</v>
      </c>
      <c r="E142" t="s">
        <v>887</v>
      </c>
      <c r="F142" t="s">
        <v>877</v>
      </c>
      <c r="G142" t="s">
        <v>881</v>
      </c>
      <c r="H142">
        <v>663720</v>
      </c>
      <c r="I142" t="s">
        <v>884</v>
      </c>
      <c r="J142">
        <v>96</v>
      </c>
    </row>
    <row r="143" spans="1:10">
      <c r="A143">
        <v>142</v>
      </c>
      <c r="B143">
        <v>1690</v>
      </c>
      <c r="C143" t="s">
        <v>696</v>
      </c>
      <c r="D143">
        <v>720</v>
      </c>
      <c r="E143" t="s">
        <v>887</v>
      </c>
      <c r="F143" t="s">
        <v>877</v>
      </c>
      <c r="G143" t="s">
        <v>881</v>
      </c>
      <c r="H143">
        <v>663720</v>
      </c>
      <c r="I143" t="s">
        <v>884</v>
      </c>
      <c r="J143">
        <v>96</v>
      </c>
    </row>
    <row r="144" spans="1:10">
      <c r="A144">
        <v>143</v>
      </c>
      <c r="B144">
        <v>1700</v>
      </c>
      <c r="C144" t="s">
        <v>573</v>
      </c>
      <c r="D144">
        <v>720</v>
      </c>
      <c r="E144" t="s">
        <v>887</v>
      </c>
      <c r="F144" t="s">
        <v>877</v>
      </c>
      <c r="G144" t="s">
        <v>881</v>
      </c>
      <c r="H144">
        <v>663720</v>
      </c>
      <c r="I144" t="s">
        <v>884</v>
      </c>
      <c r="J144">
        <v>120</v>
      </c>
    </row>
    <row r="145" spans="1:10">
      <c r="A145">
        <v>144</v>
      </c>
      <c r="B145">
        <v>1710</v>
      </c>
      <c r="C145" t="s">
        <v>500</v>
      </c>
      <c r="D145">
        <v>720</v>
      </c>
      <c r="E145" t="s">
        <v>887</v>
      </c>
      <c r="F145" t="s">
        <v>877</v>
      </c>
      <c r="G145" t="s">
        <v>881</v>
      </c>
      <c r="H145">
        <v>663720</v>
      </c>
      <c r="I145" t="s">
        <v>884</v>
      </c>
      <c r="J145">
        <v>120</v>
      </c>
    </row>
    <row r="146" spans="1:10">
      <c r="A146">
        <v>145</v>
      </c>
      <c r="B146">
        <v>1720</v>
      </c>
      <c r="C146" t="s">
        <v>302</v>
      </c>
      <c r="D146">
        <v>720</v>
      </c>
      <c r="E146" t="s">
        <v>887</v>
      </c>
      <c r="F146" t="s">
        <v>877</v>
      </c>
      <c r="G146" t="s">
        <v>881</v>
      </c>
      <c r="H146">
        <v>663720</v>
      </c>
      <c r="I146" t="s">
        <v>884</v>
      </c>
      <c r="J146">
        <v>120</v>
      </c>
    </row>
    <row r="147" spans="1:10">
      <c r="A147">
        <v>146</v>
      </c>
      <c r="B147">
        <v>1740</v>
      </c>
      <c r="C147" t="s">
        <v>517</v>
      </c>
      <c r="D147">
        <v>720</v>
      </c>
      <c r="E147" t="s">
        <v>887</v>
      </c>
      <c r="F147" t="s">
        <v>877</v>
      </c>
      <c r="G147" t="s">
        <v>881</v>
      </c>
      <c r="H147">
        <v>663720</v>
      </c>
      <c r="I147" t="s">
        <v>884</v>
      </c>
      <c r="J147">
        <v>120</v>
      </c>
    </row>
    <row r="148" spans="1:10">
      <c r="A148">
        <v>147</v>
      </c>
      <c r="B148">
        <v>1741</v>
      </c>
      <c r="C148" t="s">
        <v>745</v>
      </c>
      <c r="D148">
        <v>720</v>
      </c>
      <c r="E148" t="s">
        <v>887</v>
      </c>
      <c r="F148" t="s">
        <v>877</v>
      </c>
      <c r="G148" t="s">
        <v>881</v>
      </c>
      <c r="H148">
        <v>663720</v>
      </c>
      <c r="I148" t="s">
        <v>884</v>
      </c>
      <c r="J148">
        <v>120</v>
      </c>
    </row>
    <row r="149" spans="1:10">
      <c r="A149">
        <v>148</v>
      </c>
      <c r="B149">
        <v>1742</v>
      </c>
      <c r="C149" t="s">
        <v>516</v>
      </c>
      <c r="D149">
        <v>720</v>
      </c>
      <c r="E149" t="s">
        <v>887</v>
      </c>
      <c r="F149" t="s">
        <v>877</v>
      </c>
      <c r="G149" t="s">
        <v>881</v>
      </c>
      <c r="H149">
        <v>663720</v>
      </c>
      <c r="I149" t="s">
        <v>884</v>
      </c>
      <c r="J149">
        <v>120</v>
      </c>
    </row>
    <row r="150" spans="1:10">
      <c r="A150">
        <v>149</v>
      </c>
      <c r="B150">
        <v>1760</v>
      </c>
      <c r="C150" t="s">
        <v>635</v>
      </c>
      <c r="D150">
        <v>720</v>
      </c>
      <c r="E150" t="s">
        <v>887</v>
      </c>
      <c r="F150" t="s">
        <v>877</v>
      </c>
      <c r="G150" t="s">
        <v>881</v>
      </c>
      <c r="H150">
        <v>663720</v>
      </c>
      <c r="I150" t="s">
        <v>884</v>
      </c>
      <c r="J150">
        <v>120</v>
      </c>
    </row>
    <row r="151" spans="1:10">
      <c r="A151">
        <v>150</v>
      </c>
      <c r="B151">
        <v>1770</v>
      </c>
      <c r="C151" t="s">
        <v>773</v>
      </c>
      <c r="D151">
        <v>720</v>
      </c>
      <c r="E151" t="s">
        <v>887</v>
      </c>
      <c r="F151" t="s">
        <v>877</v>
      </c>
      <c r="G151" t="s">
        <v>881</v>
      </c>
      <c r="H151">
        <v>663720</v>
      </c>
      <c r="I151" t="s">
        <v>884</v>
      </c>
      <c r="J151">
        <v>120</v>
      </c>
    </row>
    <row r="152" spans="1:10">
      <c r="A152">
        <v>151</v>
      </c>
      <c r="B152">
        <v>1780</v>
      </c>
      <c r="C152" t="s">
        <v>487</v>
      </c>
      <c r="D152">
        <v>720</v>
      </c>
      <c r="E152" t="s">
        <v>887</v>
      </c>
      <c r="F152" t="s">
        <v>877</v>
      </c>
      <c r="G152" t="s">
        <v>881</v>
      </c>
      <c r="H152">
        <v>663720</v>
      </c>
      <c r="I152" t="s">
        <v>884</v>
      </c>
      <c r="J152">
        <v>120</v>
      </c>
    </row>
    <row r="153" spans="1:10">
      <c r="A153">
        <v>152</v>
      </c>
      <c r="B153">
        <v>1790</v>
      </c>
      <c r="C153" t="s">
        <v>336</v>
      </c>
      <c r="D153">
        <v>720</v>
      </c>
      <c r="E153" t="s">
        <v>887</v>
      </c>
      <c r="F153" t="s">
        <v>877</v>
      </c>
      <c r="G153" t="s">
        <v>881</v>
      </c>
      <c r="H153">
        <v>663720</v>
      </c>
      <c r="I153" t="s">
        <v>884</v>
      </c>
      <c r="J153">
        <v>96</v>
      </c>
    </row>
    <row r="154" spans="1:10">
      <c r="A154">
        <v>153</v>
      </c>
      <c r="B154">
        <v>1800</v>
      </c>
      <c r="C154" t="s">
        <v>338</v>
      </c>
      <c r="D154">
        <v>720</v>
      </c>
      <c r="E154" t="s">
        <v>887</v>
      </c>
      <c r="F154" t="s">
        <v>877</v>
      </c>
      <c r="G154" t="s">
        <v>881</v>
      </c>
      <c r="H154">
        <v>663720</v>
      </c>
      <c r="I154" t="s">
        <v>884</v>
      </c>
      <c r="J154">
        <v>96</v>
      </c>
    </row>
    <row r="155" spans="1:10">
      <c r="A155">
        <v>154</v>
      </c>
      <c r="B155">
        <v>1810</v>
      </c>
      <c r="C155" t="s">
        <v>856</v>
      </c>
      <c r="D155">
        <v>720</v>
      </c>
      <c r="E155" t="s">
        <v>887</v>
      </c>
      <c r="F155" t="s">
        <v>877</v>
      </c>
      <c r="G155" t="s">
        <v>881</v>
      </c>
      <c r="H155">
        <v>663720</v>
      </c>
      <c r="I155" t="s">
        <v>884</v>
      </c>
      <c r="J155">
        <v>96</v>
      </c>
    </row>
    <row r="156" spans="1:10">
      <c r="A156">
        <v>155</v>
      </c>
      <c r="B156">
        <v>1811</v>
      </c>
      <c r="C156" t="s">
        <v>763</v>
      </c>
      <c r="D156">
        <v>720</v>
      </c>
      <c r="E156" t="s">
        <v>887</v>
      </c>
      <c r="F156" t="s">
        <v>877</v>
      </c>
      <c r="G156" t="s">
        <v>881</v>
      </c>
      <c r="H156">
        <v>663720</v>
      </c>
      <c r="I156" t="s">
        <v>884</v>
      </c>
      <c r="J156">
        <v>96</v>
      </c>
    </row>
    <row r="157" spans="1:10">
      <c r="A157">
        <v>156</v>
      </c>
      <c r="B157">
        <v>1820</v>
      </c>
      <c r="C157" t="s">
        <v>526</v>
      </c>
      <c r="D157">
        <v>720</v>
      </c>
      <c r="E157" t="s">
        <v>887</v>
      </c>
      <c r="F157" t="s">
        <v>877</v>
      </c>
      <c r="G157" t="s">
        <v>881</v>
      </c>
      <c r="H157">
        <v>663720</v>
      </c>
      <c r="I157" t="s">
        <v>884</v>
      </c>
      <c r="J157">
        <v>96</v>
      </c>
    </row>
    <row r="158" spans="1:10">
      <c r="A158">
        <v>157</v>
      </c>
      <c r="B158">
        <v>1830</v>
      </c>
      <c r="C158" t="s">
        <v>729</v>
      </c>
      <c r="D158">
        <v>720</v>
      </c>
      <c r="E158" t="s">
        <v>887</v>
      </c>
      <c r="F158" t="s">
        <v>877</v>
      </c>
      <c r="G158" t="s">
        <v>881</v>
      </c>
      <c r="H158">
        <v>663720</v>
      </c>
      <c r="I158" t="s">
        <v>884</v>
      </c>
      <c r="J158">
        <v>120</v>
      </c>
    </row>
    <row r="159" spans="1:10">
      <c r="A159">
        <v>158</v>
      </c>
      <c r="B159">
        <v>1840</v>
      </c>
      <c r="C159" t="s">
        <v>451</v>
      </c>
      <c r="D159">
        <v>720</v>
      </c>
      <c r="E159" t="s">
        <v>887</v>
      </c>
      <c r="F159" t="s">
        <v>877</v>
      </c>
      <c r="G159" t="s">
        <v>881</v>
      </c>
      <c r="H159">
        <v>663720</v>
      </c>
      <c r="I159" t="s">
        <v>884</v>
      </c>
      <c r="J159">
        <v>120</v>
      </c>
    </row>
    <row r="160" spans="1:10">
      <c r="A160">
        <v>159</v>
      </c>
      <c r="B160">
        <v>1850</v>
      </c>
      <c r="C160" t="s">
        <v>340</v>
      </c>
      <c r="D160">
        <v>720</v>
      </c>
      <c r="E160" t="s">
        <v>887</v>
      </c>
      <c r="F160" t="s">
        <v>877</v>
      </c>
      <c r="G160" t="s">
        <v>881</v>
      </c>
      <c r="H160">
        <v>663720</v>
      </c>
      <c r="I160" t="s">
        <v>884</v>
      </c>
      <c r="J160">
        <v>96</v>
      </c>
    </row>
    <row r="161" spans="1:10">
      <c r="A161">
        <v>160</v>
      </c>
      <c r="B161">
        <v>1860</v>
      </c>
      <c r="C161" t="s">
        <v>284</v>
      </c>
      <c r="D161">
        <v>720</v>
      </c>
      <c r="E161" t="s">
        <v>887</v>
      </c>
      <c r="F161" t="s">
        <v>877</v>
      </c>
      <c r="G161" t="s">
        <v>881</v>
      </c>
      <c r="H161">
        <v>663720</v>
      </c>
      <c r="I161" t="s">
        <v>884</v>
      </c>
      <c r="J161">
        <v>96</v>
      </c>
    </row>
    <row r="162" spans="1:10">
      <c r="A162">
        <v>161</v>
      </c>
      <c r="B162">
        <v>1870</v>
      </c>
      <c r="C162" t="s">
        <v>504</v>
      </c>
      <c r="D162">
        <v>720</v>
      </c>
      <c r="E162" t="s">
        <v>887</v>
      </c>
      <c r="F162" t="s">
        <v>877</v>
      </c>
      <c r="G162" t="s">
        <v>881</v>
      </c>
      <c r="H162">
        <v>663720</v>
      </c>
      <c r="I162" t="s">
        <v>884</v>
      </c>
      <c r="J162">
        <v>96</v>
      </c>
    </row>
    <row r="163" spans="1:10">
      <c r="A163">
        <v>162</v>
      </c>
      <c r="B163">
        <v>1880</v>
      </c>
      <c r="C163" t="s">
        <v>852</v>
      </c>
      <c r="D163">
        <v>720</v>
      </c>
      <c r="E163" t="s">
        <v>887</v>
      </c>
      <c r="F163" t="s">
        <v>877</v>
      </c>
      <c r="G163" t="s">
        <v>881</v>
      </c>
      <c r="H163">
        <v>663720</v>
      </c>
      <c r="I163" t="s">
        <v>884</v>
      </c>
      <c r="J163">
        <v>96</v>
      </c>
    </row>
    <row r="164" spans="1:10">
      <c r="A164">
        <v>163</v>
      </c>
      <c r="B164">
        <v>1890</v>
      </c>
      <c r="C164" t="s">
        <v>505</v>
      </c>
      <c r="D164">
        <v>720</v>
      </c>
      <c r="E164" t="s">
        <v>887</v>
      </c>
      <c r="F164" t="s">
        <v>877</v>
      </c>
      <c r="G164" t="s">
        <v>881</v>
      </c>
      <c r="H164">
        <v>663720</v>
      </c>
      <c r="I164" t="s">
        <v>884</v>
      </c>
      <c r="J164">
        <v>96</v>
      </c>
    </row>
    <row r="165" spans="1:10">
      <c r="A165">
        <v>164</v>
      </c>
      <c r="B165">
        <v>1900</v>
      </c>
      <c r="C165" t="s">
        <v>237</v>
      </c>
      <c r="D165">
        <v>720</v>
      </c>
      <c r="E165" t="s">
        <v>887</v>
      </c>
      <c r="F165" t="s">
        <v>877</v>
      </c>
      <c r="G165" t="s">
        <v>881</v>
      </c>
      <c r="H165">
        <v>663720</v>
      </c>
      <c r="I165" t="s">
        <v>884</v>
      </c>
      <c r="J165">
        <v>96</v>
      </c>
    </row>
    <row r="166" spans="1:10">
      <c r="A166">
        <v>165</v>
      </c>
      <c r="B166">
        <v>1910</v>
      </c>
      <c r="C166" t="s">
        <v>197</v>
      </c>
      <c r="D166">
        <v>720</v>
      </c>
      <c r="E166" t="s">
        <v>887</v>
      </c>
      <c r="F166" t="s">
        <v>877</v>
      </c>
      <c r="G166" t="s">
        <v>881</v>
      </c>
      <c r="H166">
        <v>663720</v>
      </c>
      <c r="I166" t="s">
        <v>884</v>
      </c>
      <c r="J166">
        <v>96</v>
      </c>
    </row>
    <row r="167" spans="1:10">
      <c r="A167">
        <v>166</v>
      </c>
      <c r="B167">
        <v>1920</v>
      </c>
      <c r="C167" t="s">
        <v>790</v>
      </c>
      <c r="D167">
        <v>720</v>
      </c>
      <c r="E167" t="s">
        <v>887</v>
      </c>
      <c r="F167" t="s">
        <v>877</v>
      </c>
      <c r="G167" t="s">
        <v>881</v>
      </c>
      <c r="H167">
        <v>663720</v>
      </c>
      <c r="I167" t="s">
        <v>884</v>
      </c>
      <c r="J167">
        <v>96</v>
      </c>
    </row>
    <row r="168" spans="1:10">
      <c r="A168">
        <v>167</v>
      </c>
      <c r="B168">
        <v>1930</v>
      </c>
      <c r="C168" t="s">
        <v>272</v>
      </c>
      <c r="D168">
        <v>720</v>
      </c>
      <c r="E168" t="s">
        <v>887</v>
      </c>
      <c r="F168" t="s">
        <v>877</v>
      </c>
      <c r="G168" t="s">
        <v>881</v>
      </c>
      <c r="H168">
        <v>663720</v>
      </c>
      <c r="I168" t="s">
        <v>884</v>
      </c>
      <c r="J168">
        <v>96</v>
      </c>
    </row>
    <row r="169" spans="1:10">
      <c r="A169">
        <v>168</v>
      </c>
      <c r="B169">
        <v>1940</v>
      </c>
      <c r="C169" t="s">
        <v>447</v>
      </c>
      <c r="D169">
        <v>720</v>
      </c>
      <c r="E169" t="s">
        <v>887</v>
      </c>
      <c r="F169" t="s">
        <v>877</v>
      </c>
      <c r="G169" t="s">
        <v>881</v>
      </c>
      <c r="H169">
        <v>663720</v>
      </c>
      <c r="I169" t="s">
        <v>884</v>
      </c>
      <c r="J169">
        <v>120</v>
      </c>
    </row>
    <row r="170" spans="1:10">
      <c r="A170">
        <v>169</v>
      </c>
      <c r="B170">
        <v>1950</v>
      </c>
      <c r="C170" t="s">
        <v>499</v>
      </c>
      <c r="D170">
        <v>720</v>
      </c>
      <c r="E170" t="s">
        <v>887</v>
      </c>
      <c r="F170" t="s">
        <v>877</v>
      </c>
      <c r="G170" t="s">
        <v>881</v>
      </c>
      <c r="H170">
        <v>663720</v>
      </c>
      <c r="I170" t="s">
        <v>884</v>
      </c>
      <c r="J170">
        <v>96</v>
      </c>
    </row>
    <row r="171" spans="1:10">
      <c r="A171">
        <v>170</v>
      </c>
      <c r="B171">
        <v>1970</v>
      </c>
      <c r="C171" t="s">
        <v>198</v>
      </c>
      <c r="D171">
        <v>720</v>
      </c>
      <c r="E171" t="s">
        <v>887</v>
      </c>
      <c r="F171" t="s">
        <v>877</v>
      </c>
      <c r="G171" t="s">
        <v>881</v>
      </c>
      <c r="H171">
        <v>663720</v>
      </c>
      <c r="I171" t="s">
        <v>884</v>
      </c>
      <c r="J171">
        <v>120</v>
      </c>
    </row>
    <row r="172" spans="1:10">
      <c r="A172">
        <v>171</v>
      </c>
      <c r="B172">
        <v>1980</v>
      </c>
      <c r="C172" t="s">
        <v>469</v>
      </c>
      <c r="D172">
        <v>720</v>
      </c>
      <c r="E172" t="s">
        <v>887</v>
      </c>
      <c r="F172" t="s">
        <v>877</v>
      </c>
      <c r="G172" t="s">
        <v>881</v>
      </c>
      <c r="H172">
        <v>663720</v>
      </c>
      <c r="I172" t="s">
        <v>884</v>
      </c>
      <c r="J172">
        <v>120</v>
      </c>
    </row>
    <row r="173" spans="1:10">
      <c r="A173">
        <v>172</v>
      </c>
      <c r="B173">
        <v>1990</v>
      </c>
      <c r="C173" t="s">
        <v>388</v>
      </c>
      <c r="D173">
        <v>720</v>
      </c>
      <c r="E173" t="s">
        <v>887</v>
      </c>
      <c r="F173" t="s">
        <v>877</v>
      </c>
      <c r="G173" t="s">
        <v>881</v>
      </c>
      <c r="H173">
        <v>663720</v>
      </c>
      <c r="I173" t="s">
        <v>884</v>
      </c>
      <c r="J173">
        <v>96</v>
      </c>
    </row>
    <row r="174" spans="1:10">
      <c r="A174">
        <v>173</v>
      </c>
      <c r="B174">
        <v>2000</v>
      </c>
      <c r="C174" t="s">
        <v>797</v>
      </c>
      <c r="D174">
        <v>720</v>
      </c>
      <c r="E174" t="s">
        <v>887</v>
      </c>
      <c r="F174" t="s">
        <v>877</v>
      </c>
      <c r="G174" t="s">
        <v>881</v>
      </c>
      <c r="H174">
        <v>663720</v>
      </c>
      <c r="I174" t="s">
        <v>884</v>
      </c>
      <c r="J174">
        <v>120</v>
      </c>
    </row>
    <row r="175" spans="1:10">
      <c r="A175">
        <v>174</v>
      </c>
      <c r="B175">
        <v>2000</v>
      </c>
      <c r="C175" t="s">
        <v>797</v>
      </c>
      <c r="D175">
        <v>810</v>
      </c>
      <c r="E175" t="s">
        <v>160</v>
      </c>
      <c r="F175" t="s">
        <v>965</v>
      </c>
      <c r="G175" t="s">
        <v>160</v>
      </c>
      <c r="H175">
        <v>664810</v>
      </c>
      <c r="I175" t="s">
        <v>1018</v>
      </c>
      <c r="J175">
        <v>120</v>
      </c>
    </row>
    <row r="176" spans="1:10">
      <c r="A176">
        <v>175</v>
      </c>
      <c r="B176">
        <v>2010</v>
      </c>
      <c r="C176" t="s">
        <v>666</v>
      </c>
      <c r="D176">
        <v>720</v>
      </c>
      <c r="E176" t="s">
        <v>887</v>
      </c>
      <c r="F176" t="s">
        <v>877</v>
      </c>
      <c r="G176" t="s">
        <v>881</v>
      </c>
      <c r="H176">
        <v>663720</v>
      </c>
      <c r="I176" t="s">
        <v>884</v>
      </c>
      <c r="J176">
        <v>96</v>
      </c>
    </row>
    <row r="177" spans="1:10">
      <c r="A177">
        <v>176</v>
      </c>
      <c r="B177">
        <v>2020</v>
      </c>
      <c r="C177" t="s">
        <v>825</v>
      </c>
      <c r="D177">
        <v>720</v>
      </c>
      <c r="E177" t="s">
        <v>887</v>
      </c>
      <c r="F177" t="s">
        <v>877</v>
      </c>
      <c r="G177" t="s">
        <v>881</v>
      </c>
      <c r="H177">
        <v>663720</v>
      </c>
      <c r="I177" t="s">
        <v>884</v>
      </c>
      <c r="J177">
        <v>84</v>
      </c>
    </row>
    <row r="178" spans="1:10">
      <c r="A178">
        <v>177</v>
      </c>
      <c r="B178">
        <v>2020</v>
      </c>
      <c r="C178" t="s">
        <v>825</v>
      </c>
      <c r="D178">
        <v>850</v>
      </c>
      <c r="E178" t="s">
        <v>906</v>
      </c>
      <c r="F178" t="s">
        <v>877</v>
      </c>
      <c r="G178" t="s">
        <v>881</v>
      </c>
      <c r="H178">
        <v>664850</v>
      </c>
      <c r="I178" t="s">
        <v>905</v>
      </c>
      <c r="J178">
        <v>72</v>
      </c>
    </row>
    <row r="179" spans="1:10">
      <c r="A179">
        <v>178</v>
      </c>
      <c r="B179">
        <v>2020</v>
      </c>
      <c r="C179" t="s">
        <v>825</v>
      </c>
      <c r="D179">
        <v>810</v>
      </c>
      <c r="E179" t="s">
        <v>160</v>
      </c>
      <c r="F179" t="s">
        <v>965</v>
      </c>
      <c r="G179" t="s">
        <v>160</v>
      </c>
      <c r="H179">
        <v>664810</v>
      </c>
      <c r="I179" t="s">
        <v>1018</v>
      </c>
      <c r="J179">
        <v>120</v>
      </c>
    </row>
    <row r="180" spans="1:10">
      <c r="A180">
        <v>179</v>
      </c>
      <c r="B180">
        <v>2030</v>
      </c>
      <c r="C180" t="s">
        <v>728</v>
      </c>
      <c r="D180">
        <v>700</v>
      </c>
      <c r="E180" t="s">
        <v>928</v>
      </c>
      <c r="F180" t="s">
        <v>933</v>
      </c>
      <c r="G180" t="s">
        <v>932</v>
      </c>
      <c r="H180">
        <v>663700</v>
      </c>
      <c r="I180" t="s">
        <v>925</v>
      </c>
      <c r="J180">
        <v>228</v>
      </c>
    </row>
    <row r="181" spans="1:10">
      <c r="A181">
        <v>180</v>
      </c>
      <c r="B181">
        <v>2030</v>
      </c>
      <c r="C181" t="s">
        <v>728</v>
      </c>
      <c r="D181">
        <v>720</v>
      </c>
      <c r="E181" t="s">
        <v>887</v>
      </c>
      <c r="F181" t="s">
        <v>877</v>
      </c>
      <c r="G181" t="s">
        <v>881</v>
      </c>
      <c r="H181">
        <v>663720</v>
      </c>
      <c r="I181" t="s">
        <v>884</v>
      </c>
      <c r="J181">
        <v>96</v>
      </c>
    </row>
    <row r="182" spans="1:10">
      <c r="A182">
        <v>181</v>
      </c>
      <c r="B182">
        <v>2030</v>
      </c>
      <c r="C182" t="s">
        <v>728</v>
      </c>
      <c r="D182">
        <v>850</v>
      </c>
      <c r="E182" t="s">
        <v>906</v>
      </c>
      <c r="F182" t="s">
        <v>903</v>
      </c>
      <c r="G182" t="s">
        <v>902</v>
      </c>
      <c r="H182">
        <v>664850</v>
      </c>
      <c r="I182" t="s">
        <v>905</v>
      </c>
      <c r="J182">
        <v>120</v>
      </c>
    </row>
    <row r="183" spans="1:10">
      <c r="A183">
        <v>182</v>
      </c>
      <c r="B183">
        <v>2040</v>
      </c>
      <c r="C183" t="s">
        <v>418</v>
      </c>
      <c r="D183">
        <v>720</v>
      </c>
      <c r="E183" t="s">
        <v>887</v>
      </c>
      <c r="F183" t="s">
        <v>877</v>
      </c>
      <c r="G183" t="s">
        <v>881</v>
      </c>
      <c r="H183">
        <v>663720</v>
      </c>
      <c r="I183" t="s">
        <v>884</v>
      </c>
      <c r="J183">
        <v>96</v>
      </c>
    </row>
    <row r="184" spans="1:10">
      <c r="A184">
        <v>183</v>
      </c>
      <c r="B184">
        <v>2050</v>
      </c>
      <c r="C184" t="s">
        <v>229</v>
      </c>
      <c r="D184">
        <v>790</v>
      </c>
      <c r="E184" t="s">
        <v>916</v>
      </c>
      <c r="F184" t="s">
        <v>914</v>
      </c>
      <c r="G184" t="s">
        <v>913</v>
      </c>
      <c r="H184">
        <v>663790</v>
      </c>
      <c r="I184" t="s">
        <v>912</v>
      </c>
      <c r="J184">
        <v>1</v>
      </c>
    </row>
    <row r="185" spans="1:10">
      <c r="A185">
        <v>184</v>
      </c>
      <c r="B185">
        <v>2050</v>
      </c>
      <c r="C185" t="s">
        <v>229</v>
      </c>
      <c r="D185">
        <v>79100</v>
      </c>
      <c r="E185" t="s">
        <v>920</v>
      </c>
      <c r="F185" t="s">
        <v>919</v>
      </c>
      <c r="G185" t="s">
        <v>918</v>
      </c>
      <c r="H185">
        <v>663009</v>
      </c>
      <c r="I185" t="s">
        <v>917</v>
      </c>
      <c r="J185">
        <v>60</v>
      </c>
    </row>
    <row r="186" spans="1:10">
      <c r="A186">
        <v>185</v>
      </c>
      <c r="B186">
        <v>2050</v>
      </c>
      <c r="C186" t="s">
        <v>229</v>
      </c>
      <c r="D186">
        <v>810</v>
      </c>
      <c r="E186" t="s">
        <v>160</v>
      </c>
      <c r="F186" t="s">
        <v>877</v>
      </c>
      <c r="G186" t="s">
        <v>881</v>
      </c>
      <c r="H186">
        <v>663720</v>
      </c>
      <c r="I186" t="s">
        <v>884</v>
      </c>
      <c r="J186">
        <v>120</v>
      </c>
    </row>
    <row r="187" spans="1:10">
      <c r="A187">
        <v>186</v>
      </c>
      <c r="B187">
        <v>2060</v>
      </c>
      <c r="C187" t="s">
        <v>285</v>
      </c>
      <c r="D187">
        <v>720</v>
      </c>
      <c r="E187" t="s">
        <v>887</v>
      </c>
      <c r="F187" t="s">
        <v>877</v>
      </c>
      <c r="G187" t="s">
        <v>881</v>
      </c>
      <c r="H187">
        <v>663720</v>
      </c>
      <c r="I187" t="s">
        <v>884</v>
      </c>
      <c r="J187">
        <v>96</v>
      </c>
    </row>
    <row r="188" spans="1:10">
      <c r="A188">
        <v>187</v>
      </c>
      <c r="B188">
        <v>2070</v>
      </c>
      <c r="C188" t="s">
        <v>668</v>
      </c>
      <c r="D188">
        <v>720</v>
      </c>
      <c r="E188" t="s">
        <v>887</v>
      </c>
      <c r="F188" t="s">
        <v>877</v>
      </c>
      <c r="G188" t="s">
        <v>881</v>
      </c>
      <c r="H188">
        <v>663720</v>
      </c>
      <c r="I188" t="s">
        <v>884</v>
      </c>
      <c r="J188">
        <v>120</v>
      </c>
    </row>
    <row r="189" spans="1:10">
      <c r="A189">
        <v>188</v>
      </c>
      <c r="B189">
        <v>2090</v>
      </c>
      <c r="C189" t="s">
        <v>191</v>
      </c>
      <c r="D189">
        <v>720</v>
      </c>
      <c r="E189" t="s">
        <v>887</v>
      </c>
      <c r="F189" t="s">
        <v>877</v>
      </c>
      <c r="G189" t="s">
        <v>881</v>
      </c>
      <c r="H189">
        <v>663720</v>
      </c>
      <c r="I189" t="s">
        <v>884</v>
      </c>
      <c r="J189">
        <v>96</v>
      </c>
    </row>
    <row r="190" spans="1:10">
      <c r="A190">
        <v>189</v>
      </c>
      <c r="B190">
        <v>2100</v>
      </c>
      <c r="C190" t="s">
        <v>689</v>
      </c>
      <c r="D190">
        <v>720</v>
      </c>
      <c r="E190" t="s">
        <v>887</v>
      </c>
      <c r="F190" t="s">
        <v>877</v>
      </c>
      <c r="G190" t="s">
        <v>881</v>
      </c>
      <c r="H190">
        <v>663720</v>
      </c>
      <c r="I190" t="s">
        <v>884</v>
      </c>
      <c r="J190">
        <v>144</v>
      </c>
    </row>
    <row r="191" spans="1:10">
      <c r="A191">
        <v>190</v>
      </c>
      <c r="B191">
        <v>2110</v>
      </c>
      <c r="C191" t="s">
        <v>574</v>
      </c>
      <c r="D191">
        <v>720</v>
      </c>
      <c r="E191" t="s">
        <v>887</v>
      </c>
      <c r="F191" t="s">
        <v>877</v>
      </c>
      <c r="G191" t="s">
        <v>881</v>
      </c>
      <c r="H191">
        <v>663720</v>
      </c>
      <c r="I191" t="s">
        <v>884</v>
      </c>
      <c r="J191">
        <v>144</v>
      </c>
    </row>
    <row r="192" spans="1:10">
      <c r="A192">
        <v>191</v>
      </c>
      <c r="B192">
        <v>2120</v>
      </c>
      <c r="C192" t="s">
        <v>201</v>
      </c>
      <c r="D192">
        <v>720</v>
      </c>
      <c r="E192" t="s">
        <v>887</v>
      </c>
      <c r="F192" t="s">
        <v>877</v>
      </c>
      <c r="G192" t="s">
        <v>881</v>
      </c>
      <c r="H192">
        <v>663720</v>
      </c>
      <c r="I192" t="s">
        <v>884</v>
      </c>
      <c r="J192">
        <v>144</v>
      </c>
    </row>
    <row r="193" spans="1:10">
      <c r="A193">
        <v>192</v>
      </c>
      <c r="B193">
        <v>2130</v>
      </c>
      <c r="C193" t="s">
        <v>468</v>
      </c>
      <c r="D193">
        <v>700</v>
      </c>
      <c r="E193" t="s">
        <v>928</v>
      </c>
      <c r="F193" t="s">
        <v>933</v>
      </c>
      <c r="G193" t="s">
        <v>932</v>
      </c>
      <c r="H193">
        <v>663700</v>
      </c>
      <c r="I193" t="s">
        <v>925</v>
      </c>
      <c r="J193">
        <v>228</v>
      </c>
    </row>
    <row r="194" spans="1:10">
      <c r="A194">
        <v>193</v>
      </c>
      <c r="B194">
        <v>2130</v>
      </c>
      <c r="C194" t="s">
        <v>468</v>
      </c>
      <c r="D194">
        <v>850</v>
      </c>
      <c r="E194" t="s">
        <v>906</v>
      </c>
      <c r="F194" t="s">
        <v>903</v>
      </c>
      <c r="G194" t="s">
        <v>902</v>
      </c>
      <c r="H194">
        <v>664850</v>
      </c>
      <c r="I194" t="s">
        <v>905</v>
      </c>
      <c r="J194">
        <v>180</v>
      </c>
    </row>
    <row r="195" spans="1:10">
      <c r="A195">
        <v>194</v>
      </c>
      <c r="B195">
        <v>2130</v>
      </c>
      <c r="C195" t="s">
        <v>468</v>
      </c>
      <c r="D195">
        <v>720</v>
      </c>
      <c r="E195" t="s">
        <v>887</v>
      </c>
      <c r="F195" t="s">
        <v>877</v>
      </c>
      <c r="G195" t="s">
        <v>881</v>
      </c>
      <c r="H195">
        <v>663720</v>
      </c>
      <c r="I195" t="s">
        <v>884</v>
      </c>
      <c r="J195">
        <v>144</v>
      </c>
    </row>
    <row r="196" spans="1:10">
      <c r="A196">
        <v>195</v>
      </c>
      <c r="B196">
        <v>2140</v>
      </c>
      <c r="C196" t="s">
        <v>576</v>
      </c>
      <c r="D196">
        <v>720</v>
      </c>
      <c r="E196" t="s">
        <v>887</v>
      </c>
      <c r="F196" t="s">
        <v>877</v>
      </c>
      <c r="G196" t="s">
        <v>881</v>
      </c>
      <c r="H196">
        <v>663720</v>
      </c>
      <c r="I196" t="s">
        <v>884</v>
      </c>
      <c r="J196">
        <v>144</v>
      </c>
    </row>
    <row r="197" spans="1:10">
      <c r="A197">
        <v>196</v>
      </c>
      <c r="B197">
        <v>2150</v>
      </c>
      <c r="C197" t="s">
        <v>416</v>
      </c>
      <c r="D197">
        <v>720</v>
      </c>
      <c r="E197" t="s">
        <v>887</v>
      </c>
      <c r="F197" t="s">
        <v>877</v>
      </c>
      <c r="G197" t="s">
        <v>881</v>
      </c>
      <c r="H197">
        <v>663720</v>
      </c>
      <c r="I197" t="s">
        <v>884</v>
      </c>
      <c r="J197">
        <v>120</v>
      </c>
    </row>
    <row r="198" spans="1:10">
      <c r="A198">
        <v>197</v>
      </c>
      <c r="B198">
        <v>2150</v>
      </c>
      <c r="C198" t="s">
        <v>416</v>
      </c>
      <c r="D198">
        <v>850</v>
      </c>
      <c r="E198" t="s">
        <v>906</v>
      </c>
      <c r="F198" t="s">
        <v>903</v>
      </c>
      <c r="G198" t="s">
        <v>902</v>
      </c>
      <c r="H198">
        <v>664850</v>
      </c>
      <c r="I198" t="s">
        <v>905</v>
      </c>
      <c r="J198">
        <v>120</v>
      </c>
    </row>
    <row r="199" spans="1:10">
      <c r="A199">
        <v>198</v>
      </c>
      <c r="B199">
        <v>2160</v>
      </c>
      <c r="C199" t="s">
        <v>590</v>
      </c>
      <c r="D199">
        <v>720</v>
      </c>
      <c r="E199" t="s">
        <v>887</v>
      </c>
      <c r="F199" t="s">
        <v>877</v>
      </c>
      <c r="G199" t="s">
        <v>881</v>
      </c>
      <c r="H199">
        <v>663720</v>
      </c>
      <c r="I199" t="s">
        <v>884</v>
      </c>
      <c r="J199">
        <v>120</v>
      </c>
    </row>
    <row r="200" spans="1:10">
      <c r="A200">
        <v>199</v>
      </c>
      <c r="B200">
        <v>2160</v>
      </c>
      <c r="C200" t="s">
        <v>590</v>
      </c>
      <c r="D200">
        <v>790</v>
      </c>
      <c r="E200" t="s">
        <v>916</v>
      </c>
      <c r="F200" t="s">
        <v>914</v>
      </c>
      <c r="G200" t="s">
        <v>913</v>
      </c>
      <c r="H200">
        <v>663790</v>
      </c>
      <c r="I200" t="s">
        <v>912</v>
      </c>
      <c r="J200">
        <v>1</v>
      </c>
    </row>
    <row r="201" spans="1:10">
      <c r="A201">
        <v>200</v>
      </c>
      <c r="B201">
        <v>2170</v>
      </c>
      <c r="C201" t="s">
        <v>821</v>
      </c>
      <c r="D201">
        <v>720</v>
      </c>
      <c r="E201" t="s">
        <v>887</v>
      </c>
      <c r="F201" t="s">
        <v>877</v>
      </c>
      <c r="G201" t="s">
        <v>881</v>
      </c>
      <c r="H201">
        <v>663720</v>
      </c>
      <c r="I201" t="s">
        <v>884</v>
      </c>
      <c r="J201">
        <v>120</v>
      </c>
    </row>
    <row r="202" spans="1:10">
      <c r="A202">
        <v>201</v>
      </c>
      <c r="B202">
        <v>2180</v>
      </c>
      <c r="C202" t="s">
        <v>577</v>
      </c>
      <c r="D202">
        <v>720</v>
      </c>
      <c r="E202" t="s">
        <v>887</v>
      </c>
      <c r="F202" t="s">
        <v>877</v>
      </c>
      <c r="G202" t="s">
        <v>881</v>
      </c>
      <c r="H202">
        <v>663720</v>
      </c>
      <c r="I202" t="s">
        <v>884</v>
      </c>
      <c r="J202">
        <v>120</v>
      </c>
    </row>
    <row r="203" spans="1:10">
      <c r="A203">
        <v>202</v>
      </c>
      <c r="B203">
        <v>2180</v>
      </c>
      <c r="C203" t="s">
        <v>577</v>
      </c>
      <c r="D203">
        <v>850</v>
      </c>
      <c r="E203" t="s">
        <v>906</v>
      </c>
      <c r="F203" t="s">
        <v>877</v>
      </c>
      <c r="G203" t="s">
        <v>881</v>
      </c>
      <c r="H203">
        <v>664850</v>
      </c>
      <c r="I203" t="s">
        <v>905</v>
      </c>
      <c r="J203">
        <v>72</v>
      </c>
    </row>
    <row r="204" spans="1:10">
      <c r="A204">
        <v>203</v>
      </c>
      <c r="B204">
        <v>2190</v>
      </c>
      <c r="C204" t="s">
        <v>190</v>
      </c>
      <c r="D204">
        <v>720</v>
      </c>
      <c r="E204" t="s">
        <v>887</v>
      </c>
      <c r="F204" t="s">
        <v>877</v>
      </c>
      <c r="G204" t="s">
        <v>881</v>
      </c>
      <c r="H204">
        <v>663720</v>
      </c>
      <c r="I204" t="s">
        <v>884</v>
      </c>
      <c r="J204">
        <v>120</v>
      </c>
    </row>
    <row r="205" spans="1:10">
      <c r="A205">
        <v>204</v>
      </c>
      <c r="B205">
        <v>2190</v>
      </c>
      <c r="C205" t="s">
        <v>190</v>
      </c>
      <c r="D205">
        <v>790</v>
      </c>
      <c r="E205" t="s">
        <v>916</v>
      </c>
      <c r="F205" t="s">
        <v>914</v>
      </c>
      <c r="G205" t="s">
        <v>913</v>
      </c>
      <c r="H205">
        <v>663790</v>
      </c>
      <c r="I205" t="s">
        <v>912</v>
      </c>
      <c r="J205">
        <v>1</v>
      </c>
    </row>
    <row r="206" spans="1:10">
      <c r="A206">
        <v>205</v>
      </c>
      <c r="B206">
        <v>2200</v>
      </c>
      <c r="C206" t="s">
        <v>622</v>
      </c>
      <c r="D206">
        <v>720</v>
      </c>
      <c r="E206" t="s">
        <v>887</v>
      </c>
      <c r="F206" t="s">
        <v>877</v>
      </c>
      <c r="G206" t="s">
        <v>881</v>
      </c>
      <c r="H206">
        <v>663720</v>
      </c>
      <c r="I206" t="s">
        <v>884</v>
      </c>
      <c r="J206">
        <v>144</v>
      </c>
    </row>
    <row r="207" spans="1:10">
      <c r="A207">
        <v>206</v>
      </c>
      <c r="B207">
        <v>2210</v>
      </c>
      <c r="C207" t="s">
        <v>621</v>
      </c>
      <c r="D207">
        <v>720</v>
      </c>
      <c r="E207" t="s">
        <v>887</v>
      </c>
      <c r="F207" t="s">
        <v>877</v>
      </c>
      <c r="G207" t="s">
        <v>881</v>
      </c>
      <c r="H207">
        <v>663720</v>
      </c>
      <c r="I207" t="s">
        <v>884</v>
      </c>
      <c r="J207">
        <v>144</v>
      </c>
    </row>
    <row r="208" spans="1:10">
      <c r="A208">
        <v>207</v>
      </c>
      <c r="B208">
        <v>2220</v>
      </c>
      <c r="C208" t="s">
        <v>688</v>
      </c>
      <c r="D208">
        <v>720</v>
      </c>
      <c r="E208" t="s">
        <v>887</v>
      </c>
      <c r="F208" t="s">
        <v>877</v>
      </c>
      <c r="G208" t="s">
        <v>881</v>
      </c>
      <c r="H208">
        <v>663720</v>
      </c>
      <c r="I208" t="s">
        <v>884</v>
      </c>
      <c r="J208">
        <v>144</v>
      </c>
    </row>
    <row r="209" spans="1:10">
      <c r="A209">
        <v>208</v>
      </c>
      <c r="B209">
        <v>2230</v>
      </c>
      <c r="C209" t="s">
        <v>246</v>
      </c>
      <c r="D209">
        <v>720</v>
      </c>
      <c r="E209" t="s">
        <v>887</v>
      </c>
      <c r="F209" t="s">
        <v>877</v>
      </c>
      <c r="G209" t="s">
        <v>881</v>
      </c>
      <c r="H209">
        <v>663720</v>
      </c>
      <c r="I209" t="s">
        <v>884</v>
      </c>
      <c r="J209">
        <v>144</v>
      </c>
    </row>
    <row r="210" spans="1:10">
      <c r="A210">
        <v>209</v>
      </c>
      <c r="B210">
        <v>2240</v>
      </c>
      <c r="C210" t="s">
        <v>578</v>
      </c>
      <c r="D210">
        <v>720</v>
      </c>
      <c r="E210" t="s">
        <v>887</v>
      </c>
      <c r="F210" t="s">
        <v>877</v>
      </c>
      <c r="G210" t="s">
        <v>881</v>
      </c>
      <c r="H210">
        <v>663720</v>
      </c>
      <c r="I210" t="s">
        <v>884</v>
      </c>
      <c r="J210">
        <v>144</v>
      </c>
    </row>
    <row r="211" spans="1:10">
      <c r="A211">
        <v>210</v>
      </c>
      <c r="B211">
        <v>2240</v>
      </c>
      <c r="C211" t="s">
        <v>578</v>
      </c>
      <c r="D211">
        <v>850</v>
      </c>
      <c r="E211" t="s">
        <v>906</v>
      </c>
      <c r="F211" t="s">
        <v>903</v>
      </c>
      <c r="G211" t="s">
        <v>902</v>
      </c>
      <c r="H211">
        <v>664850</v>
      </c>
      <c r="I211" t="s">
        <v>905</v>
      </c>
      <c r="J211">
        <v>180</v>
      </c>
    </row>
    <row r="212" spans="1:10">
      <c r="A212">
        <v>211</v>
      </c>
      <c r="B212">
        <v>2250</v>
      </c>
      <c r="C212" t="s">
        <v>411</v>
      </c>
      <c r="D212">
        <v>720</v>
      </c>
      <c r="E212" t="s">
        <v>887</v>
      </c>
      <c r="F212" t="s">
        <v>877</v>
      </c>
      <c r="G212" t="s">
        <v>881</v>
      </c>
      <c r="H212">
        <v>663720</v>
      </c>
      <c r="I212" t="s">
        <v>884</v>
      </c>
      <c r="J212">
        <v>144</v>
      </c>
    </row>
    <row r="213" spans="1:10">
      <c r="A213">
        <v>212</v>
      </c>
      <c r="B213">
        <v>2260</v>
      </c>
      <c r="C213" t="s">
        <v>792</v>
      </c>
      <c r="D213">
        <v>720</v>
      </c>
      <c r="E213" t="s">
        <v>887</v>
      </c>
      <c r="F213" t="s">
        <v>877</v>
      </c>
      <c r="G213" t="s">
        <v>881</v>
      </c>
      <c r="H213">
        <v>663720</v>
      </c>
      <c r="I213" t="s">
        <v>884</v>
      </c>
      <c r="J213">
        <v>144</v>
      </c>
    </row>
    <row r="214" spans="1:10">
      <c r="A214">
        <v>213</v>
      </c>
      <c r="B214">
        <v>2260</v>
      </c>
      <c r="C214" t="s">
        <v>792</v>
      </c>
      <c r="D214">
        <v>79100</v>
      </c>
      <c r="E214" t="s">
        <v>920</v>
      </c>
      <c r="F214" t="s">
        <v>919</v>
      </c>
      <c r="G214" t="s">
        <v>918</v>
      </c>
      <c r="H214">
        <v>663009</v>
      </c>
      <c r="I214" t="s">
        <v>917</v>
      </c>
      <c r="J214">
        <v>60</v>
      </c>
    </row>
    <row r="215" spans="1:10">
      <c r="A215">
        <v>214</v>
      </c>
      <c r="B215">
        <v>2260</v>
      </c>
      <c r="C215" t="s">
        <v>792</v>
      </c>
      <c r="D215">
        <v>7301</v>
      </c>
      <c r="E215" t="s">
        <v>1050</v>
      </c>
      <c r="F215" t="s">
        <v>1049</v>
      </c>
      <c r="G215" t="s">
        <v>1048</v>
      </c>
      <c r="H215">
        <v>663730</v>
      </c>
      <c r="I215" t="s">
        <v>1111</v>
      </c>
      <c r="J215">
        <v>72</v>
      </c>
    </row>
    <row r="216" spans="1:10">
      <c r="A216">
        <v>215</v>
      </c>
      <c r="B216">
        <v>2260</v>
      </c>
      <c r="C216" t="s">
        <v>792</v>
      </c>
      <c r="D216">
        <v>790</v>
      </c>
      <c r="E216" t="s">
        <v>916</v>
      </c>
      <c r="F216" t="s">
        <v>914</v>
      </c>
      <c r="G216" t="s">
        <v>913</v>
      </c>
      <c r="H216">
        <v>663790</v>
      </c>
      <c r="I216" t="s">
        <v>912</v>
      </c>
      <c r="J216">
        <v>1</v>
      </c>
    </row>
    <row r="217" spans="1:10">
      <c r="A217">
        <v>216</v>
      </c>
      <c r="B217">
        <v>2270</v>
      </c>
      <c r="C217" t="s">
        <v>331</v>
      </c>
      <c r="D217">
        <v>720</v>
      </c>
      <c r="E217" t="s">
        <v>887</v>
      </c>
      <c r="F217" t="s">
        <v>877</v>
      </c>
      <c r="G217" t="s">
        <v>881</v>
      </c>
      <c r="H217">
        <v>663720</v>
      </c>
      <c r="I217" t="s">
        <v>884</v>
      </c>
      <c r="J217">
        <v>120</v>
      </c>
    </row>
    <row r="218" spans="1:10">
      <c r="A218">
        <v>217</v>
      </c>
      <c r="B218">
        <v>2290</v>
      </c>
      <c r="C218" t="s">
        <v>401</v>
      </c>
      <c r="D218">
        <v>720</v>
      </c>
      <c r="E218" t="s">
        <v>887</v>
      </c>
      <c r="F218" t="s">
        <v>877</v>
      </c>
      <c r="G218" t="s">
        <v>881</v>
      </c>
      <c r="H218">
        <v>663720</v>
      </c>
      <c r="I218" t="s">
        <v>884</v>
      </c>
      <c r="J218">
        <v>120</v>
      </c>
    </row>
    <row r="219" spans="1:10">
      <c r="A219">
        <v>218</v>
      </c>
      <c r="B219">
        <v>2300</v>
      </c>
      <c r="C219" t="s">
        <v>844</v>
      </c>
      <c r="D219">
        <v>720</v>
      </c>
      <c r="E219" t="s">
        <v>887</v>
      </c>
      <c r="F219" t="s">
        <v>877</v>
      </c>
      <c r="G219" t="s">
        <v>881</v>
      </c>
      <c r="H219">
        <v>663720</v>
      </c>
      <c r="I219" t="s">
        <v>884</v>
      </c>
      <c r="J219">
        <v>72</v>
      </c>
    </row>
    <row r="220" spans="1:10">
      <c r="A220">
        <v>219</v>
      </c>
      <c r="B220">
        <v>2310</v>
      </c>
      <c r="C220" t="s">
        <v>495</v>
      </c>
      <c r="D220">
        <v>720</v>
      </c>
      <c r="E220" t="s">
        <v>887</v>
      </c>
      <c r="F220" t="s">
        <v>877</v>
      </c>
      <c r="G220" t="s">
        <v>881</v>
      </c>
      <c r="H220">
        <v>663720</v>
      </c>
      <c r="I220" t="s">
        <v>884</v>
      </c>
      <c r="J220">
        <v>144</v>
      </c>
    </row>
    <row r="221" spans="1:10">
      <c r="A221">
        <v>220</v>
      </c>
      <c r="B221">
        <v>2320</v>
      </c>
      <c r="C221" t="s">
        <v>682</v>
      </c>
      <c r="D221">
        <v>720</v>
      </c>
      <c r="E221" t="s">
        <v>887</v>
      </c>
      <c r="F221" t="s">
        <v>877</v>
      </c>
      <c r="G221" t="s">
        <v>881</v>
      </c>
      <c r="H221">
        <v>663720</v>
      </c>
      <c r="I221" t="s">
        <v>884</v>
      </c>
      <c r="J221">
        <v>120</v>
      </c>
    </row>
    <row r="222" spans="1:10">
      <c r="A222">
        <v>221</v>
      </c>
      <c r="B222">
        <v>2320</v>
      </c>
      <c r="C222" t="s">
        <v>682</v>
      </c>
      <c r="D222">
        <v>850</v>
      </c>
      <c r="E222" t="s">
        <v>906</v>
      </c>
      <c r="F222" t="s">
        <v>903</v>
      </c>
      <c r="G222" t="s">
        <v>902</v>
      </c>
      <c r="H222">
        <v>664850</v>
      </c>
      <c r="I222" t="s">
        <v>905</v>
      </c>
      <c r="J222">
        <v>180</v>
      </c>
    </row>
    <row r="223" spans="1:10">
      <c r="A223">
        <v>222</v>
      </c>
      <c r="B223">
        <v>2320</v>
      </c>
      <c r="C223" t="s">
        <v>682</v>
      </c>
      <c r="D223">
        <v>8910</v>
      </c>
      <c r="E223" t="s">
        <v>1026</v>
      </c>
      <c r="F223" t="s">
        <v>993</v>
      </c>
      <c r="G223" t="s">
        <v>992</v>
      </c>
      <c r="H223">
        <v>664099</v>
      </c>
      <c r="I223" t="s">
        <v>991</v>
      </c>
      <c r="J223">
        <v>1</v>
      </c>
    </row>
    <row r="224" spans="1:10">
      <c r="A224">
        <v>223</v>
      </c>
      <c r="B224">
        <v>2330</v>
      </c>
      <c r="C224" t="s">
        <v>681</v>
      </c>
      <c r="D224">
        <v>720</v>
      </c>
      <c r="E224" t="s">
        <v>887</v>
      </c>
      <c r="F224" t="s">
        <v>877</v>
      </c>
      <c r="G224" t="s">
        <v>881</v>
      </c>
      <c r="H224">
        <v>663720</v>
      </c>
      <c r="I224" t="s">
        <v>884</v>
      </c>
      <c r="J224">
        <v>120</v>
      </c>
    </row>
    <row r="225" spans="1:10">
      <c r="A225">
        <v>224</v>
      </c>
      <c r="B225">
        <v>2340</v>
      </c>
      <c r="C225" t="s">
        <v>730</v>
      </c>
      <c r="D225">
        <v>720</v>
      </c>
      <c r="E225" t="s">
        <v>887</v>
      </c>
      <c r="F225" t="s">
        <v>877</v>
      </c>
      <c r="G225" t="s">
        <v>881</v>
      </c>
      <c r="H225">
        <v>663720</v>
      </c>
      <c r="I225" t="s">
        <v>884</v>
      </c>
      <c r="J225">
        <v>120</v>
      </c>
    </row>
    <row r="226" spans="1:10">
      <c r="A226">
        <v>225</v>
      </c>
      <c r="B226">
        <v>2350</v>
      </c>
      <c r="C226" t="s">
        <v>446</v>
      </c>
      <c r="D226">
        <v>720</v>
      </c>
      <c r="E226" t="s">
        <v>887</v>
      </c>
      <c r="F226" t="s">
        <v>877</v>
      </c>
      <c r="G226" t="s">
        <v>881</v>
      </c>
      <c r="H226">
        <v>663720</v>
      </c>
      <c r="I226" t="s">
        <v>884</v>
      </c>
      <c r="J226">
        <v>96</v>
      </c>
    </row>
    <row r="227" spans="1:10">
      <c r="A227">
        <v>226</v>
      </c>
      <c r="B227">
        <v>2350</v>
      </c>
      <c r="C227" t="s">
        <v>446</v>
      </c>
      <c r="D227">
        <v>840</v>
      </c>
      <c r="E227" t="s">
        <v>1148</v>
      </c>
      <c r="F227" t="s">
        <v>1147</v>
      </c>
      <c r="G227" t="s">
        <v>163</v>
      </c>
      <c r="H227">
        <v>664840</v>
      </c>
      <c r="I227" t="s">
        <v>1146</v>
      </c>
      <c r="J227">
        <v>96</v>
      </c>
    </row>
    <row r="228" spans="1:10">
      <c r="A228">
        <v>227</v>
      </c>
      <c r="B228">
        <v>2360</v>
      </c>
      <c r="C228" t="s">
        <v>703</v>
      </c>
      <c r="D228">
        <v>720</v>
      </c>
      <c r="E228" t="s">
        <v>887</v>
      </c>
      <c r="F228" t="s">
        <v>877</v>
      </c>
      <c r="G228" t="s">
        <v>881</v>
      </c>
      <c r="H228">
        <v>663720</v>
      </c>
      <c r="I228" t="s">
        <v>884</v>
      </c>
      <c r="J228">
        <v>96</v>
      </c>
    </row>
    <row r="229" spans="1:10">
      <c r="A229">
        <v>228</v>
      </c>
      <c r="B229">
        <v>2370</v>
      </c>
      <c r="C229" t="s">
        <v>303</v>
      </c>
      <c r="D229">
        <v>720</v>
      </c>
      <c r="E229" t="s">
        <v>887</v>
      </c>
      <c r="F229" t="s">
        <v>877</v>
      </c>
      <c r="G229" t="s">
        <v>881</v>
      </c>
      <c r="H229">
        <v>663720</v>
      </c>
      <c r="I229" t="s">
        <v>884</v>
      </c>
      <c r="J229">
        <v>120</v>
      </c>
    </row>
    <row r="230" spans="1:10">
      <c r="A230">
        <v>229</v>
      </c>
      <c r="B230">
        <v>2380</v>
      </c>
      <c r="C230" t="s">
        <v>876</v>
      </c>
      <c r="D230">
        <v>720</v>
      </c>
      <c r="E230" t="s">
        <v>887</v>
      </c>
      <c r="F230" t="s">
        <v>877</v>
      </c>
      <c r="G230" t="s">
        <v>881</v>
      </c>
      <c r="H230">
        <v>663720</v>
      </c>
      <c r="I230" t="s">
        <v>884</v>
      </c>
      <c r="J230">
        <v>120</v>
      </c>
    </row>
    <row r="231" spans="1:10">
      <c r="A231">
        <v>230</v>
      </c>
      <c r="B231">
        <v>2390</v>
      </c>
      <c r="C231" t="s">
        <v>402</v>
      </c>
      <c r="D231">
        <v>720</v>
      </c>
      <c r="E231" t="s">
        <v>887</v>
      </c>
      <c r="F231" t="s">
        <v>877</v>
      </c>
      <c r="G231" t="s">
        <v>881</v>
      </c>
      <c r="H231">
        <v>663720</v>
      </c>
      <c r="I231" t="s">
        <v>884</v>
      </c>
      <c r="J231">
        <v>96</v>
      </c>
    </row>
    <row r="232" spans="1:10">
      <c r="A232">
        <v>231</v>
      </c>
      <c r="B232">
        <v>2400</v>
      </c>
      <c r="C232" t="s">
        <v>421</v>
      </c>
      <c r="D232">
        <v>720</v>
      </c>
      <c r="E232" t="s">
        <v>887</v>
      </c>
      <c r="F232" t="s">
        <v>877</v>
      </c>
      <c r="G232" t="s">
        <v>881</v>
      </c>
      <c r="H232">
        <v>663720</v>
      </c>
      <c r="I232" t="s">
        <v>884</v>
      </c>
      <c r="J232">
        <v>240</v>
      </c>
    </row>
    <row r="233" spans="1:10">
      <c r="A233">
        <v>232</v>
      </c>
      <c r="B233">
        <v>2400</v>
      </c>
      <c r="C233" t="s">
        <v>421</v>
      </c>
      <c r="D233">
        <v>840</v>
      </c>
      <c r="E233" t="s">
        <v>1148</v>
      </c>
      <c r="F233" t="s">
        <v>1147</v>
      </c>
      <c r="G233" t="s">
        <v>163</v>
      </c>
      <c r="H233">
        <v>664840</v>
      </c>
      <c r="I233" t="s">
        <v>1146</v>
      </c>
      <c r="J233">
        <v>240</v>
      </c>
    </row>
    <row r="234" spans="1:10">
      <c r="A234">
        <v>233</v>
      </c>
      <c r="B234">
        <v>2410</v>
      </c>
      <c r="C234" t="s">
        <v>737</v>
      </c>
      <c r="D234">
        <v>720</v>
      </c>
      <c r="E234" t="s">
        <v>887</v>
      </c>
      <c r="F234" t="s">
        <v>877</v>
      </c>
      <c r="G234" t="s">
        <v>881</v>
      </c>
      <c r="H234">
        <v>663720</v>
      </c>
      <c r="I234" t="s">
        <v>884</v>
      </c>
      <c r="J234">
        <v>144</v>
      </c>
    </row>
    <row r="235" spans="1:10">
      <c r="A235">
        <v>234</v>
      </c>
      <c r="B235">
        <v>2410</v>
      </c>
      <c r="C235" t="s">
        <v>737</v>
      </c>
      <c r="D235">
        <v>840</v>
      </c>
      <c r="E235" t="s">
        <v>1148</v>
      </c>
      <c r="F235" t="s">
        <v>1147</v>
      </c>
      <c r="G235" t="s">
        <v>163</v>
      </c>
      <c r="H235">
        <v>664840</v>
      </c>
      <c r="I235" t="s">
        <v>1146</v>
      </c>
      <c r="J235">
        <v>144</v>
      </c>
    </row>
    <row r="236" spans="1:10">
      <c r="A236">
        <v>235</v>
      </c>
      <c r="B236">
        <v>2420</v>
      </c>
      <c r="C236" t="s">
        <v>188</v>
      </c>
      <c r="D236">
        <v>720</v>
      </c>
      <c r="E236" t="s">
        <v>887</v>
      </c>
      <c r="F236" t="s">
        <v>877</v>
      </c>
      <c r="G236" t="s">
        <v>881</v>
      </c>
      <c r="H236">
        <v>663720</v>
      </c>
      <c r="I236" t="s">
        <v>884</v>
      </c>
      <c r="J236">
        <v>144</v>
      </c>
    </row>
    <row r="237" spans="1:10">
      <c r="A237">
        <v>236</v>
      </c>
      <c r="B237">
        <v>2430</v>
      </c>
      <c r="C237" t="s">
        <v>196</v>
      </c>
      <c r="D237">
        <v>720</v>
      </c>
      <c r="E237" t="s">
        <v>887</v>
      </c>
      <c r="F237" t="s">
        <v>877</v>
      </c>
      <c r="G237" t="s">
        <v>881</v>
      </c>
      <c r="H237">
        <v>663720</v>
      </c>
      <c r="I237" t="s">
        <v>884</v>
      </c>
      <c r="J237">
        <v>144</v>
      </c>
    </row>
    <row r="238" spans="1:10">
      <c r="A238">
        <v>237</v>
      </c>
      <c r="B238">
        <v>2440</v>
      </c>
      <c r="C238" t="s">
        <v>669</v>
      </c>
      <c r="D238">
        <v>720</v>
      </c>
      <c r="E238" t="s">
        <v>887</v>
      </c>
      <c r="F238" t="s">
        <v>877</v>
      </c>
      <c r="G238" t="s">
        <v>881</v>
      </c>
      <c r="H238">
        <v>663720</v>
      </c>
      <c r="I238" t="s">
        <v>884</v>
      </c>
      <c r="J238">
        <v>96</v>
      </c>
    </row>
    <row r="239" spans="1:10">
      <c r="A239">
        <v>238</v>
      </c>
      <c r="B239">
        <v>2450</v>
      </c>
      <c r="C239" t="s">
        <v>636</v>
      </c>
      <c r="D239">
        <v>720</v>
      </c>
      <c r="E239" t="s">
        <v>887</v>
      </c>
      <c r="F239" t="s">
        <v>877</v>
      </c>
      <c r="G239" t="s">
        <v>881</v>
      </c>
      <c r="H239">
        <v>663720</v>
      </c>
      <c r="I239" t="s">
        <v>884</v>
      </c>
      <c r="J239">
        <v>120</v>
      </c>
    </row>
    <row r="240" spans="1:10">
      <c r="A240">
        <v>239</v>
      </c>
      <c r="B240">
        <v>2460</v>
      </c>
      <c r="C240" t="s">
        <v>524</v>
      </c>
      <c r="D240">
        <v>720</v>
      </c>
      <c r="E240" t="s">
        <v>887</v>
      </c>
      <c r="F240" t="s">
        <v>877</v>
      </c>
      <c r="G240" t="s">
        <v>881</v>
      </c>
      <c r="H240">
        <v>663720</v>
      </c>
      <c r="I240" t="s">
        <v>884</v>
      </c>
      <c r="J240">
        <v>120</v>
      </c>
    </row>
    <row r="241" spans="1:10">
      <c r="A241">
        <v>240</v>
      </c>
      <c r="B241">
        <v>2470</v>
      </c>
      <c r="C241" t="s">
        <v>320</v>
      </c>
      <c r="D241">
        <v>720</v>
      </c>
      <c r="E241" t="s">
        <v>887</v>
      </c>
      <c r="F241" t="s">
        <v>877</v>
      </c>
      <c r="G241" t="s">
        <v>881</v>
      </c>
      <c r="H241">
        <v>663720</v>
      </c>
      <c r="I241" t="s">
        <v>884</v>
      </c>
      <c r="J241">
        <v>96</v>
      </c>
    </row>
    <row r="242" spans="1:10">
      <c r="A242">
        <v>241</v>
      </c>
      <c r="B242">
        <v>2490</v>
      </c>
      <c r="C242" t="s">
        <v>370</v>
      </c>
      <c r="D242">
        <v>720</v>
      </c>
      <c r="E242" t="s">
        <v>887</v>
      </c>
      <c r="F242" t="s">
        <v>877</v>
      </c>
      <c r="G242" t="s">
        <v>881</v>
      </c>
      <c r="H242">
        <v>663720</v>
      </c>
      <c r="I242" t="s">
        <v>884</v>
      </c>
      <c r="J242">
        <v>96</v>
      </c>
    </row>
    <row r="243" spans="1:10">
      <c r="A243">
        <v>242</v>
      </c>
      <c r="B243">
        <v>2490</v>
      </c>
      <c r="C243" t="s">
        <v>370</v>
      </c>
      <c r="D243">
        <v>840</v>
      </c>
      <c r="E243" t="s">
        <v>1148</v>
      </c>
      <c r="F243" t="s">
        <v>1147</v>
      </c>
      <c r="G243" t="s">
        <v>163</v>
      </c>
      <c r="H243">
        <v>664840</v>
      </c>
      <c r="I243" t="s">
        <v>1146</v>
      </c>
      <c r="J243">
        <v>96</v>
      </c>
    </row>
    <row r="244" spans="1:10">
      <c r="A244">
        <v>243</v>
      </c>
      <c r="B244">
        <v>2500</v>
      </c>
      <c r="C244" t="s">
        <v>494</v>
      </c>
      <c r="D244">
        <v>720</v>
      </c>
      <c r="E244" t="s">
        <v>887</v>
      </c>
      <c r="F244" t="s">
        <v>877</v>
      </c>
      <c r="G244" t="s">
        <v>881</v>
      </c>
      <c r="H244">
        <v>663720</v>
      </c>
      <c r="I244" t="s">
        <v>884</v>
      </c>
      <c r="J244">
        <v>108</v>
      </c>
    </row>
    <row r="245" spans="1:10">
      <c r="A245">
        <v>244</v>
      </c>
      <c r="B245">
        <v>2500</v>
      </c>
      <c r="C245" t="s">
        <v>494</v>
      </c>
      <c r="D245">
        <v>840</v>
      </c>
      <c r="E245" t="s">
        <v>1148</v>
      </c>
      <c r="F245" t="s">
        <v>1147</v>
      </c>
      <c r="G245" t="s">
        <v>163</v>
      </c>
      <c r="H245">
        <v>664840</v>
      </c>
      <c r="I245" t="s">
        <v>1146</v>
      </c>
      <c r="J245">
        <v>108</v>
      </c>
    </row>
    <row r="246" spans="1:10">
      <c r="A246">
        <v>245</v>
      </c>
      <c r="B246">
        <v>2510</v>
      </c>
      <c r="C246" t="s">
        <v>602</v>
      </c>
      <c r="D246">
        <v>720</v>
      </c>
      <c r="E246" t="s">
        <v>887</v>
      </c>
      <c r="F246" t="s">
        <v>877</v>
      </c>
      <c r="G246" t="s">
        <v>881</v>
      </c>
      <c r="H246">
        <v>663720</v>
      </c>
      <c r="I246" t="s">
        <v>884</v>
      </c>
      <c r="J246">
        <v>108</v>
      </c>
    </row>
    <row r="247" spans="1:10">
      <c r="A247">
        <v>246</v>
      </c>
      <c r="B247">
        <v>2510</v>
      </c>
      <c r="C247" t="s">
        <v>602</v>
      </c>
      <c r="D247">
        <v>840</v>
      </c>
      <c r="E247" t="s">
        <v>1148</v>
      </c>
      <c r="F247" t="s">
        <v>1147</v>
      </c>
      <c r="G247" t="s">
        <v>163</v>
      </c>
      <c r="H247">
        <v>664840</v>
      </c>
      <c r="I247" t="s">
        <v>1146</v>
      </c>
      <c r="J247">
        <v>108</v>
      </c>
    </row>
    <row r="248" spans="1:10">
      <c r="A248">
        <v>247</v>
      </c>
      <c r="B248">
        <v>2520</v>
      </c>
      <c r="C248" t="s">
        <v>310</v>
      </c>
      <c r="D248">
        <v>720</v>
      </c>
      <c r="E248" t="s">
        <v>887</v>
      </c>
      <c r="F248" t="s">
        <v>877</v>
      </c>
      <c r="G248" t="s">
        <v>881</v>
      </c>
      <c r="H248">
        <v>663720</v>
      </c>
      <c r="I248" t="s">
        <v>884</v>
      </c>
      <c r="J248">
        <v>96</v>
      </c>
    </row>
    <row r="249" spans="1:10">
      <c r="A249">
        <v>248</v>
      </c>
      <c r="B249">
        <v>2520</v>
      </c>
      <c r="C249" t="s">
        <v>310</v>
      </c>
      <c r="D249">
        <v>840</v>
      </c>
      <c r="E249" t="s">
        <v>1148</v>
      </c>
      <c r="F249" t="s">
        <v>1147</v>
      </c>
      <c r="G249" t="s">
        <v>163</v>
      </c>
      <c r="H249">
        <v>664840</v>
      </c>
      <c r="I249" t="s">
        <v>1146</v>
      </c>
      <c r="J249">
        <v>96</v>
      </c>
    </row>
    <row r="250" spans="1:10">
      <c r="A250">
        <v>249</v>
      </c>
      <c r="B250">
        <v>2530</v>
      </c>
      <c r="C250" t="s">
        <v>866</v>
      </c>
      <c r="D250">
        <v>720</v>
      </c>
      <c r="E250" t="s">
        <v>887</v>
      </c>
      <c r="F250" t="s">
        <v>877</v>
      </c>
      <c r="G250" t="s">
        <v>881</v>
      </c>
      <c r="H250">
        <v>663720</v>
      </c>
      <c r="I250" t="s">
        <v>884</v>
      </c>
      <c r="J250">
        <v>132</v>
      </c>
    </row>
    <row r="251" spans="1:10">
      <c r="A251">
        <v>250</v>
      </c>
      <c r="B251">
        <v>2530</v>
      </c>
      <c r="C251" t="s">
        <v>866</v>
      </c>
      <c r="D251">
        <v>840</v>
      </c>
      <c r="E251" t="s">
        <v>1148</v>
      </c>
      <c r="F251" t="s">
        <v>1147</v>
      </c>
      <c r="G251" t="s">
        <v>163</v>
      </c>
      <c r="H251">
        <v>664840</v>
      </c>
      <c r="I251" t="s">
        <v>1146</v>
      </c>
      <c r="J251">
        <v>132</v>
      </c>
    </row>
    <row r="252" spans="1:10">
      <c r="A252">
        <v>251</v>
      </c>
      <c r="B252">
        <v>2540</v>
      </c>
      <c r="C252" t="s">
        <v>734</v>
      </c>
      <c r="D252">
        <v>720</v>
      </c>
      <c r="E252" t="s">
        <v>887</v>
      </c>
      <c r="F252" t="s">
        <v>877</v>
      </c>
      <c r="G252" t="s">
        <v>881</v>
      </c>
      <c r="H252">
        <v>663720</v>
      </c>
      <c r="I252" t="s">
        <v>884</v>
      </c>
      <c r="J252">
        <v>144</v>
      </c>
    </row>
    <row r="253" spans="1:10">
      <c r="A253">
        <v>252</v>
      </c>
      <c r="B253">
        <v>2540</v>
      </c>
      <c r="C253" t="s">
        <v>734</v>
      </c>
      <c r="D253">
        <v>840</v>
      </c>
      <c r="E253" t="s">
        <v>1148</v>
      </c>
      <c r="F253" t="s">
        <v>1147</v>
      </c>
      <c r="G253" t="s">
        <v>163</v>
      </c>
      <c r="H253">
        <v>664840</v>
      </c>
      <c r="I253" t="s">
        <v>1146</v>
      </c>
      <c r="J253">
        <v>144</v>
      </c>
    </row>
    <row r="254" spans="1:10">
      <c r="A254">
        <v>253</v>
      </c>
      <c r="B254">
        <v>2550</v>
      </c>
      <c r="C254" t="s">
        <v>628</v>
      </c>
      <c r="D254">
        <v>720</v>
      </c>
      <c r="E254" t="s">
        <v>887</v>
      </c>
      <c r="F254" t="s">
        <v>877</v>
      </c>
      <c r="G254" t="s">
        <v>881</v>
      </c>
      <c r="H254">
        <v>663720</v>
      </c>
      <c r="I254" t="s">
        <v>884</v>
      </c>
      <c r="J254">
        <v>84</v>
      </c>
    </row>
    <row r="255" spans="1:10">
      <c r="A255">
        <v>254</v>
      </c>
      <c r="B255">
        <v>2550</v>
      </c>
      <c r="C255" t="s">
        <v>628</v>
      </c>
      <c r="D255">
        <v>840</v>
      </c>
      <c r="E255" t="s">
        <v>1148</v>
      </c>
      <c r="F255" t="s">
        <v>1147</v>
      </c>
      <c r="G255" t="s">
        <v>163</v>
      </c>
      <c r="H255">
        <v>664840</v>
      </c>
      <c r="I255" t="s">
        <v>1146</v>
      </c>
      <c r="J255">
        <v>84</v>
      </c>
    </row>
    <row r="256" spans="1:10">
      <c r="A256">
        <v>255</v>
      </c>
      <c r="B256">
        <v>2560</v>
      </c>
      <c r="C256" t="s">
        <v>460</v>
      </c>
      <c r="D256">
        <v>720</v>
      </c>
      <c r="E256" t="s">
        <v>887</v>
      </c>
      <c r="F256" t="s">
        <v>877</v>
      </c>
      <c r="G256" t="s">
        <v>881</v>
      </c>
      <c r="H256">
        <v>663720</v>
      </c>
      <c r="I256" t="s">
        <v>884</v>
      </c>
      <c r="J256">
        <v>96</v>
      </c>
    </row>
    <row r="257" spans="1:10">
      <c r="A257">
        <v>256</v>
      </c>
      <c r="B257">
        <v>2570</v>
      </c>
      <c r="C257" t="s">
        <v>547</v>
      </c>
      <c r="D257">
        <v>720</v>
      </c>
      <c r="E257" t="s">
        <v>887</v>
      </c>
      <c r="F257" t="s">
        <v>877</v>
      </c>
      <c r="G257" t="s">
        <v>881</v>
      </c>
      <c r="H257">
        <v>663720</v>
      </c>
      <c r="I257" t="s">
        <v>884</v>
      </c>
      <c r="J257">
        <v>96</v>
      </c>
    </row>
    <row r="258" spans="1:10">
      <c r="A258">
        <v>257</v>
      </c>
      <c r="B258">
        <v>2580</v>
      </c>
      <c r="C258" t="s">
        <v>173</v>
      </c>
      <c r="D258">
        <v>720</v>
      </c>
      <c r="E258" t="s">
        <v>887</v>
      </c>
      <c r="F258" t="s">
        <v>877</v>
      </c>
      <c r="G258" t="s">
        <v>881</v>
      </c>
      <c r="H258">
        <v>663720</v>
      </c>
      <c r="I258" t="s">
        <v>884</v>
      </c>
      <c r="J258">
        <v>96</v>
      </c>
    </row>
    <row r="259" spans="1:10">
      <c r="A259">
        <v>258</v>
      </c>
      <c r="B259">
        <v>2580</v>
      </c>
      <c r="C259" t="s">
        <v>173</v>
      </c>
      <c r="D259">
        <v>840</v>
      </c>
      <c r="E259" t="s">
        <v>1148</v>
      </c>
      <c r="F259" t="s">
        <v>1147</v>
      </c>
      <c r="G259" t="s">
        <v>163</v>
      </c>
      <c r="H259">
        <v>664840</v>
      </c>
      <c r="I259" t="s">
        <v>1146</v>
      </c>
      <c r="J259">
        <v>96</v>
      </c>
    </row>
    <row r="260" spans="1:10">
      <c r="A260">
        <v>259</v>
      </c>
      <c r="B260">
        <v>2590</v>
      </c>
      <c r="C260" t="s">
        <v>351</v>
      </c>
      <c r="D260">
        <v>720</v>
      </c>
      <c r="E260" t="s">
        <v>887</v>
      </c>
      <c r="F260" t="s">
        <v>877</v>
      </c>
      <c r="G260" t="s">
        <v>881</v>
      </c>
      <c r="H260">
        <v>663720</v>
      </c>
      <c r="I260" t="s">
        <v>884</v>
      </c>
      <c r="J260">
        <v>144</v>
      </c>
    </row>
    <row r="261" spans="1:10">
      <c r="A261">
        <v>260</v>
      </c>
      <c r="B261">
        <v>2590</v>
      </c>
      <c r="C261" t="s">
        <v>351</v>
      </c>
      <c r="D261">
        <v>840</v>
      </c>
      <c r="E261" t="s">
        <v>1148</v>
      </c>
      <c r="F261" t="s">
        <v>1147</v>
      </c>
      <c r="G261" t="s">
        <v>163</v>
      </c>
      <c r="H261">
        <v>664840</v>
      </c>
      <c r="I261" t="s">
        <v>1146</v>
      </c>
      <c r="J261">
        <v>144</v>
      </c>
    </row>
    <row r="262" spans="1:10">
      <c r="A262">
        <v>261</v>
      </c>
      <c r="B262">
        <v>2600</v>
      </c>
      <c r="C262" t="s">
        <v>780</v>
      </c>
      <c r="D262">
        <v>720</v>
      </c>
      <c r="E262" t="s">
        <v>887</v>
      </c>
      <c r="F262" t="s">
        <v>877</v>
      </c>
      <c r="G262" t="s">
        <v>881</v>
      </c>
      <c r="H262">
        <v>663720</v>
      </c>
      <c r="I262" t="s">
        <v>884</v>
      </c>
      <c r="J262">
        <v>144</v>
      </c>
    </row>
    <row r="263" spans="1:10">
      <c r="A263">
        <v>262</v>
      </c>
      <c r="B263">
        <v>2600</v>
      </c>
      <c r="C263" t="s">
        <v>780</v>
      </c>
      <c r="D263">
        <v>790</v>
      </c>
      <c r="E263" t="s">
        <v>916</v>
      </c>
      <c r="F263" t="s">
        <v>914</v>
      </c>
      <c r="G263" t="s">
        <v>913</v>
      </c>
      <c r="H263">
        <v>663790</v>
      </c>
      <c r="I263" t="s">
        <v>912</v>
      </c>
      <c r="J263">
        <v>1</v>
      </c>
    </row>
    <row r="264" spans="1:10">
      <c r="A264">
        <v>263</v>
      </c>
      <c r="B264">
        <v>2600</v>
      </c>
      <c r="C264" t="s">
        <v>780</v>
      </c>
      <c r="D264">
        <v>79100</v>
      </c>
      <c r="E264" t="s">
        <v>920</v>
      </c>
      <c r="F264" t="s">
        <v>919</v>
      </c>
      <c r="G264" t="s">
        <v>918</v>
      </c>
      <c r="H264">
        <v>663009</v>
      </c>
      <c r="I264" t="s">
        <v>917</v>
      </c>
      <c r="J264">
        <v>60</v>
      </c>
    </row>
    <row r="265" spans="1:10">
      <c r="A265">
        <v>264</v>
      </c>
      <c r="B265">
        <v>2610</v>
      </c>
      <c r="C265" t="s">
        <v>707</v>
      </c>
      <c r="D265">
        <v>720</v>
      </c>
      <c r="E265" t="s">
        <v>887</v>
      </c>
      <c r="F265" t="s">
        <v>877</v>
      </c>
      <c r="G265" t="s">
        <v>881</v>
      </c>
      <c r="H265">
        <v>663720</v>
      </c>
      <c r="I265" t="s">
        <v>884</v>
      </c>
      <c r="J265">
        <v>144</v>
      </c>
    </row>
    <row r="266" spans="1:10">
      <c r="A266">
        <v>265</v>
      </c>
      <c r="B266">
        <v>2620</v>
      </c>
      <c r="C266" t="s">
        <v>234</v>
      </c>
      <c r="D266">
        <v>720</v>
      </c>
      <c r="E266" t="s">
        <v>887</v>
      </c>
      <c r="F266" t="s">
        <v>877</v>
      </c>
      <c r="G266" t="s">
        <v>881</v>
      </c>
      <c r="H266">
        <v>663720</v>
      </c>
      <c r="I266" t="s">
        <v>884</v>
      </c>
      <c r="J266">
        <v>144</v>
      </c>
    </row>
    <row r="267" spans="1:10">
      <c r="A267">
        <v>266</v>
      </c>
      <c r="B267">
        <v>2630</v>
      </c>
      <c r="C267" t="s">
        <v>258</v>
      </c>
      <c r="D267">
        <v>720</v>
      </c>
      <c r="E267" t="s">
        <v>887</v>
      </c>
      <c r="F267" t="s">
        <v>877</v>
      </c>
      <c r="G267" t="s">
        <v>881</v>
      </c>
      <c r="H267">
        <v>663720</v>
      </c>
      <c r="I267" t="s">
        <v>884</v>
      </c>
      <c r="J267">
        <v>144</v>
      </c>
    </row>
    <row r="268" spans="1:10">
      <c r="A268">
        <v>267</v>
      </c>
      <c r="B268">
        <v>2630</v>
      </c>
      <c r="C268" t="s">
        <v>258</v>
      </c>
      <c r="D268">
        <v>850</v>
      </c>
      <c r="E268" t="s">
        <v>906</v>
      </c>
      <c r="F268" t="s">
        <v>877</v>
      </c>
      <c r="G268" t="s">
        <v>881</v>
      </c>
      <c r="H268">
        <v>664850</v>
      </c>
      <c r="I268" t="s">
        <v>905</v>
      </c>
      <c r="J268">
        <v>72</v>
      </c>
    </row>
    <row r="269" spans="1:10">
      <c r="A269">
        <v>268</v>
      </c>
      <c r="B269">
        <v>2640</v>
      </c>
      <c r="C269" t="s">
        <v>598</v>
      </c>
      <c r="D269">
        <v>720</v>
      </c>
      <c r="E269" t="s">
        <v>887</v>
      </c>
      <c r="F269" t="s">
        <v>877</v>
      </c>
      <c r="G269" t="s">
        <v>881</v>
      </c>
      <c r="H269">
        <v>663720</v>
      </c>
      <c r="I269" t="s">
        <v>884</v>
      </c>
      <c r="J269">
        <v>96</v>
      </c>
    </row>
    <row r="270" spans="1:10">
      <c r="A270">
        <v>269</v>
      </c>
      <c r="B270">
        <v>2650</v>
      </c>
      <c r="C270" t="s">
        <v>269</v>
      </c>
      <c r="D270">
        <v>720</v>
      </c>
      <c r="E270" t="s">
        <v>887</v>
      </c>
      <c r="F270" t="s">
        <v>877</v>
      </c>
      <c r="G270" t="s">
        <v>881</v>
      </c>
      <c r="H270">
        <v>663720</v>
      </c>
      <c r="I270" t="s">
        <v>884</v>
      </c>
      <c r="J270">
        <v>96</v>
      </c>
    </row>
    <row r="271" spans="1:10">
      <c r="A271">
        <v>270</v>
      </c>
      <c r="B271">
        <v>2660</v>
      </c>
      <c r="C271" t="s">
        <v>522</v>
      </c>
      <c r="D271">
        <v>720</v>
      </c>
      <c r="E271" t="s">
        <v>887</v>
      </c>
      <c r="F271" t="s">
        <v>877</v>
      </c>
      <c r="G271" t="s">
        <v>881</v>
      </c>
      <c r="H271">
        <v>663720</v>
      </c>
      <c r="I271" t="s">
        <v>884</v>
      </c>
      <c r="J271">
        <v>120</v>
      </c>
    </row>
    <row r="272" spans="1:10">
      <c r="A272">
        <v>271</v>
      </c>
      <c r="B272">
        <v>2670</v>
      </c>
      <c r="C272" t="s">
        <v>324</v>
      </c>
      <c r="D272">
        <v>720</v>
      </c>
      <c r="E272" t="s">
        <v>887</v>
      </c>
      <c r="F272" t="s">
        <v>877</v>
      </c>
      <c r="G272" t="s">
        <v>881</v>
      </c>
      <c r="H272">
        <v>663720</v>
      </c>
      <c r="I272" t="s">
        <v>884</v>
      </c>
      <c r="J272">
        <v>144</v>
      </c>
    </row>
    <row r="273" spans="1:10">
      <c r="A273">
        <v>272</v>
      </c>
      <c r="B273">
        <v>2670</v>
      </c>
      <c r="C273" t="s">
        <v>324</v>
      </c>
      <c r="D273">
        <v>860</v>
      </c>
      <c r="E273" t="s">
        <v>970</v>
      </c>
      <c r="F273" t="s">
        <v>969</v>
      </c>
      <c r="G273" t="s">
        <v>968</v>
      </c>
      <c r="H273">
        <v>664860</v>
      </c>
      <c r="I273" t="s">
        <v>967</v>
      </c>
      <c r="J273">
        <v>108</v>
      </c>
    </row>
    <row r="274" spans="1:10">
      <c r="A274">
        <v>273</v>
      </c>
      <c r="B274">
        <v>2670</v>
      </c>
      <c r="C274" t="s">
        <v>324</v>
      </c>
      <c r="D274">
        <v>850</v>
      </c>
      <c r="E274" t="s">
        <v>906</v>
      </c>
      <c r="F274" t="s">
        <v>903</v>
      </c>
      <c r="G274" t="s">
        <v>902</v>
      </c>
      <c r="H274">
        <v>664850</v>
      </c>
      <c r="I274" t="s">
        <v>905</v>
      </c>
      <c r="J274">
        <v>120</v>
      </c>
    </row>
    <row r="275" spans="1:10">
      <c r="A275">
        <v>274</v>
      </c>
      <c r="B275">
        <v>2680</v>
      </c>
      <c r="C275" t="s">
        <v>318</v>
      </c>
      <c r="D275">
        <v>720</v>
      </c>
      <c r="E275" t="s">
        <v>887</v>
      </c>
      <c r="F275" t="s">
        <v>877</v>
      </c>
      <c r="G275" t="s">
        <v>881</v>
      </c>
      <c r="H275">
        <v>663720</v>
      </c>
      <c r="I275" t="s">
        <v>884</v>
      </c>
      <c r="J275">
        <v>120</v>
      </c>
    </row>
    <row r="276" spans="1:10">
      <c r="A276">
        <v>275</v>
      </c>
      <c r="B276">
        <v>2690</v>
      </c>
      <c r="C276" t="s">
        <v>387</v>
      </c>
      <c r="D276">
        <v>720</v>
      </c>
      <c r="E276" t="s">
        <v>887</v>
      </c>
      <c r="F276" t="s">
        <v>877</v>
      </c>
      <c r="G276" t="s">
        <v>881</v>
      </c>
      <c r="H276">
        <v>663720</v>
      </c>
      <c r="I276" t="s">
        <v>884</v>
      </c>
      <c r="J276">
        <v>120</v>
      </c>
    </row>
    <row r="277" spans="1:10">
      <c r="A277">
        <v>276</v>
      </c>
      <c r="B277">
        <v>2700</v>
      </c>
      <c r="C277" t="s">
        <v>306</v>
      </c>
      <c r="D277">
        <v>720</v>
      </c>
      <c r="E277" t="s">
        <v>887</v>
      </c>
      <c r="F277" t="s">
        <v>877</v>
      </c>
      <c r="G277" t="s">
        <v>881</v>
      </c>
      <c r="H277">
        <v>663720</v>
      </c>
      <c r="I277" t="s">
        <v>884</v>
      </c>
      <c r="J277">
        <v>96</v>
      </c>
    </row>
    <row r="278" spans="1:10">
      <c r="A278">
        <v>277</v>
      </c>
      <c r="B278">
        <v>2710</v>
      </c>
      <c r="C278" t="s">
        <v>443</v>
      </c>
      <c r="D278">
        <v>720</v>
      </c>
      <c r="E278" t="s">
        <v>887</v>
      </c>
      <c r="F278" t="s">
        <v>877</v>
      </c>
      <c r="G278" t="s">
        <v>881</v>
      </c>
      <c r="H278">
        <v>663720</v>
      </c>
      <c r="I278" t="s">
        <v>884</v>
      </c>
      <c r="J278">
        <v>96</v>
      </c>
    </row>
    <row r="279" spans="1:10">
      <c r="A279">
        <v>278</v>
      </c>
      <c r="B279">
        <v>2720</v>
      </c>
      <c r="C279" t="s">
        <v>651</v>
      </c>
      <c r="D279">
        <v>720</v>
      </c>
      <c r="E279" t="s">
        <v>887</v>
      </c>
      <c r="F279" t="s">
        <v>877</v>
      </c>
      <c r="G279" t="s">
        <v>881</v>
      </c>
      <c r="H279">
        <v>663720</v>
      </c>
      <c r="I279" t="s">
        <v>884</v>
      </c>
      <c r="J279">
        <v>96</v>
      </c>
    </row>
    <row r="280" spans="1:10">
      <c r="A280">
        <v>279</v>
      </c>
      <c r="B280">
        <v>2720</v>
      </c>
      <c r="C280" t="s">
        <v>651</v>
      </c>
      <c r="D280">
        <v>7301</v>
      </c>
      <c r="E280" t="s">
        <v>1050</v>
      </c>
      <c r="F280" t="s">
        <v>877</v>
      </c>
      <c r="G280" t="s">
        <v>881</v>
      </c>
      <c r="H280">
        <v>6637301</v>
      </c>
      <c r="I280" t="s">
        <v>1047</v>
      </c>
      <c r="J280">
        <v>96</v>
      </c>
    </row>
    <row r="281" spans="1:10">
      <c r="A281">
        <v>280</v>
      </c>
      <c r="B281">
        <v>2730</v>
      </c>
      <c r="C281" t="s">
        <v>534</v>
      </c>
      <c r="D281">
        <v>720</v>
      </c>
      <c r="E281" t="s">
        <v>887</v>
      </c>
      <c r="F281" t="s">
        <v>877</v>
      </c>
      <c r="G281" t="s">
        <v>881</v>
      </c>
      <c r="H281">
        <v>663720</v>
      </c>
      <c r="I281" t="s">
        <v>884</v>
      </c>
      <c r="J281">
        <v>96</v>
      </c>
    </row>
    <row r="282" spans="1:10">
      <c r="A282">
        <v>281</v>
      </c>
      <c r="B282">
        <v>2740</v>
      </c>
      <c r="C282" t="s">
        <v>297</v>
      </c>
      <c r="D282">
        <v>720</v>
      </c>
      <c r="E282" t="s">
        <v>887</v>
      </c>
      <c r="F282" t="s">
        <v>877</v>
      </c>
      <c r="G282" t="s">
        <v>881</v>
      </c>
      <c r="H282">
        <v>663720</v>
      </c>
      <c r="I282" t="s">
        <v>884</v>
      </c>
      <c r="J282">
        <v>96</v>
      </c>
    </row>
    <row r="283" spans="1:10">
      <c r="A283">
        <v>282</v>
      </c>
      <c r="B283">
        <v>2750</v>
      </c>
      <c r="C283" t="s">
        <v>298</v>
      </c>
      <c r="D283">
        <v>720</v>
      </c>
      <c r="E283" t="s">
        <v>887</v>
      </c>
      <c r="F283" t="s">
        <v>877</v>
      </c>
      <c r="G283" t="s">
        <v>881</v>
      </c>
      <c r="H283">
        <v>663720</v>
      </c>
      <c r="I283" t="s">
        <v>884</v>
      </c>
      <c r="J283">
        <v>120</v>
      </c>
    </row>
    <row r="284" spans="1:10">
      <c r="A284">
        <v>283</v>
      </c>
      <c r="B284">
        <v>2760</v>
      </c>
      <c r="C284" t="s">
        <v>299</v>
      </c>
      <c r="D284">
        <v>720</v>
      </c>
      <c r="E284" t="s">
        <v>887</v>
      </c>
      <c r="F284" t="s">
        <v>877</v>
      </c>
      <c r="G284" t="s">
        <v>881</v>
      </c>
      <c r="H284">
        <v>663720</v>
      </c>
      <c r="I284" t="s">
        <v>884</v>
      </c>
      <c r="J284">
        <v>96</v>
      </c>
    </row>
    <row r="285" spans="1:10">
      <c r="A285">
        <v>284</v>
      </c>
      <c r="B285">
        <v>2760</v>
      </c>
      <c r="C285" t="s">
        <v>299</v>
      </c>
      <c r="D285">
        <v>7301</v>
      </c>
      <c r="E285" t="s">
        <v>1050</v>
      </c>
      <c r="F285" t="s">
        <v>877</v>
      </c>
      <c r="G285" t="s">
        <v>881</v>
      </c>
      <c r="H285">
        <v>663730</v>
      </c>
      <c r="I285" t="s">
        <v>1111</v>
      </c>
      <c r="J285">
        <v>96</v>
      </c>
    </row>
    <row r="286" spans="1:10">
      <c r="A286">
        <v>285</v>
      </c>
      <c r="B286">
        <v>2770</v>
      </c>
      <c r="C286" t="s">
        <v>267</v>
      </c>
      <c r="D286">
        <v>720</v>
      </c>
      <c r="E286" t="s">
        <v>887</v>
      </c>
      <c r="F286" t="s">
        <v>877</v>
      </c>
      <c r="G286" t="s">
        <v>881</v>
      </c>
      <c r="H286">
        <v>663720</v>
      </c>
      <c r="I286" t="s">
        <v>884</v>
      </c>
      <c r="J286">
        <v>96</v>
      </c>
    </row>
    <row r="287" spans="1:10">
      <c r="A287">
        <v>286</v>
      </c>
      <c r="B287">
        <v>2780</v>
      </c>
      <c r="C287" t="s">
        <v>301</v>
      </c>
      <c r="D287">
        <v>720</v>
      </c>
      <c r="E287" t="s">
        <v>887</v>
      </c>
      <c r="F287" t="s">
        <v>877</v>
      </c>
      <c r="G287" t="s">
        <v>881</v>
      </c>
      <c r="H287">
        <v>663720</v>
      </c>
      <c r="I287" t="s">
        <v>884</v>
      </c>
      <c r="J287">
        <v>96</v>
      </c>
    </row>
    <row r="288" spans="1:10">
      <c r="A288">
        <v>287</v>
      </c>
      <c r="B288">
        <v>2790</v>
      </c>
      <c r="C288" t="s">
        <v>362</v>
      </c>
      <c r="D288">
        <v>720</v>
      </c>
      <c r="E288" t="s">
        <v>887</v>
      </c>
      <c r="F288" t="s">
        <v>877</v>
      </c>
      <c r="G288" t="s">
        <v>881</v>
      </c>
      <c r="H288">
        <v>663720</v>
      </c>
      <c r="I288" t="s">
        <v>884</v>
      </c>
      <c r="J288">
        <v>120</v>
      </c>
    </row>
    <row r="289" spans="1:10">
      <c r="A289">
        <v>288</v>
      </c>
      <c r="B289">
        <v>2800</v>
      </c>
      <c r="C289" t="s">
        <v>210</v>
      </c>
      <c r="D289">
        <v>720</v>
      </c>
      <c r="E289" t="s">
        <v>887</v>
      </c>
      <c r="F289" t="s">
        <v>877</v>
      </c>
      <c r="G289" t="s">
        <v>881</v>
      </c>
      <c r="H289">
        <v>663720</v>
      </c>
      <c r="I289" t="s">
        <v>884</v>
      </c>
      <c r="J289">
        <v>96</v>
      </c>
    </row>
    <row r="290" spans="1:10">
      <c r="A290">
        <v>289</v>
      </c>
      <c r="B290">
        <v>2800</v>
      </c>
      <c r="C290" t="s">
        <v>210</v>
      </c>
      <c r="D290">
        <v>790</v>
      </c>
      <c r="E290" t="s">
        <v>916</v>
      </c>
      <c r="F290" t="s">
        <v>914</v>
      </c>
      <c r="G290" t="s">
        <v>913</v>
      </c>
      <c r="H290">
        <v>663790</v>
      </c>
      <c r="I290" t="s">
        <v>912</v>
      </c>
      <c r="J290">
        <v>1</v>
      </c>
    </row>
    <row r="291" spans="1:10">
      <c r="A291">
        <v>290</v>
      </c>
      <c r="B291">
        <v>2810</v>
      </c>
      <c r="C291" t="s">
        <v>817</v>
      </c>
      <c r="D291">
        <v>720</v>
      </c>
      <c r="E291" t="s">
        <v>887</v>
      </c>
      <c r="F291" t="s">
        <v>877</v>
      </c>
      <c r="G291" t="s">
        <v>881</v>
      </c>
      <c r="H291">
        <v>663720</v>
      </c>
      <c r="I291" t="s">
        <v>884</v>
      </c>
      <c r="J291">
        <v>96</v>
      </c>
    </row>
    <row r="292" spans="1:10">
      <c r="A292">
        <v>291</v>
      </c>
      <c r="B292">
        <v>2820</v>
      </c>
      <c r="C292" t="s">
        <v>467</v>
      </c>
      <c r="D292">
        <v>720</v>
      </c>
      <c r="E292" t="s">
        <v>887</v>
      </c>
      <c r="F292" t="s">
        <v>877</v>
      </c>
      <c r="G292" t="s">
        <v>881</v>
      </c>
      <c r="H292">
        <v>663720</v>
      </c>
      <c r="I292" t="s">
        <v>884</v>
      </c>
      <c r="J292">
        <v>120</v>
      </c>
    </row>
    <row r="293" spans="1:10">
      <c r="A293">
        <v>292</v>
      </c>
      <c r="B293">
        <v>2830</v>
      </c>
      <c r="C293" t="s">
        <v>195</v>
      </c>
      <c r="D293">
        <v>720</v>
      </c>
      <c r="E293" t="s">
        <v>887</v>
      </c>
      <c r="F293" t="s">
        <v>877</v>
      </c>
      <c r="G293" t="s">
        <v>881</v>
      </c>
      <c r="H293">
        <v>663720</v>
      </c>
      <c r="I293" t="s">
        <v>884</v>
      </c>
      <c r="J293">
        <v>120</v>
      </c>
    </row>
    <row r="294" spans="1:10">
      <c r="A294">
        <v>293</v>
      </c>
      <c r="B294">
        <v>2840</v>
      </c>
      <c r="C294" t="s">
        <v>714</v>
      </c>
      <c r="D294">
        <v>720</v>
      </c>
      <c r="E294" t="s">
        <v>887</v>
      </c>
      <c r="F294" t="s">
        <v>877</v>
      </c>
      <c r="G294" t="s">
        <v>881</v>
      </c>
      <c r="H294">
        <v>663720</v>
      </c>
      <c r="I294" t="s">
        <v>884</v>
      </c>
      <c r="J294">
        <v>120</v>
      </c>
    </row>
    <row r="295" spans="1:10">
      <c r="A295">
        <v>294</v>
      </c>
      <c r="B295">
        <v>2850</v>
      </c>
      <c r="C295" t="s">
        <v>691</v>
      </c>
      <c r="D295">
        <v>720</v>
      </c>
      <c r="E295" t="s">
        <v>887</v>
      </c>
      <c r="F295" t="s">
        <v>877</v>
      </c>
      <c r="G295" t="s">
        <v>881</v>
      </c>
      <c r="H295">
        <v>663720</v>
      </c>
      <c r="I295" t="s">
        <v>884</v>
      </c>
      <c r="J295">
        <v>144</v>
      </c>
    </row>
    <row r="296" spans="1:10">
      <c r="A296">
        <v>295</v>
      </c>
      <c r="B296">
        <v>2860</v>
      </c>
      <c r="C296" t="s">
        <v>530</v>
      </c>
      <c r="D296">
        <v>720</v>
      </c>
      <c r="E296" t="s">
        <v>887</v>
      </c>
      <c r="F296" t="s">
        <v>877</v>
      </c>
      <c r="G296" t="s">
        <v>881</v>
      </c>
      <c r="H296">
        <v>663720</v>
      </c>
      <c r="I296" t="s">
        <v>884</v>
      </c>
      <c r="J296">
        <v>96</v>
      </c>
    </row>
    <row r="297" spans="1:10">
      <c r="A297">
        <v>296</v>
      </c>
      <c r="B297">
        <v>2870</v>
      </c>
      <c r="C297" t="s">
        <v>818</v>
      </c>
      <c r="D297">
        <v>720</v>
      </c>
      <c r="E297" t="s">
        <v>887</v>
      </c>
      <c r="F297" t="s">
        <v>877</v>
      </c>
      <c r="G297" t="s">
        <v>881</v>
      </c>
      <c r="H297">
        <v>663720</v>
      </c>
      <c r="I297" t="s">
        <v>884</v>
      </c>
      <c r="J297">
        <v>120</v>
      </c>
    </row>
    <row r="298" spans="1:10">
      <c r="A298">
        <v>297</v>
      </c>
      <c r="B298">
        <v>2880</v>
      </c>
      <c r="C298" t="s">
        <v>760</v>
      </c>
      <c r="D298">
        <v>720</v>
      </c>
      <c r="E298" t="s">
        <v>887</v>
      </c>
      <c r="F298" t="s">
        <v>877</v>
      </c>
      <c r="G298" t="s">
        <v>881</v>
      </c>
      <c r="H298">
        <v>663720</v>
      </c>
      <c r="I298" t="s">
        <v>884</v>
      </c>
      <c r="J298">
        <v>96</v>
      </c>
    </row>
    <row r="299" spans="1:10">
      <c r="A299">
        <v>298</v>
      </c>
      <c r="B299">
        <v>2890</v>
      </c>
      <c r="C299" t="s">
        <v>363</v>
      </c>
      <c r="D299">
        <v>720</v>
      </c>
      <c r="E299" t="s">
        <v>887</v>
      </c>
      <c r="F299" t="s">
        <v>877</v>
      </c>
      <c r="G299" t="s">
        <v>881</v>
      </c>
      <c r="H299">
        <v>663720</v>
      </c>
      <c r="I299" t="s">
        <v>884</v>
      </c>
      <c r="J299">
        <v>120</v>
      </c>
    </row>
    <row r="300" spans="1:10">
      <c r="A300">
        <v>299</v>
      </c>
      <c r="B300">
        <v>2900</v>
      </c>
      <c r="C300" t="s">
        <v>273</v>
      </c>
      <c r="D300">
        <v>720</v>
      </c>
      <c r="E300" t="s">
        <v>887</v>
      </c>
      <c r="F300" t="s">
        <v>877</v>
      </c>
      <c r="G300" t="s">
        <v>881</v>
      </c>
      <c r="H300">
        <v>663720</v>
      </c>
      <c r="I300" t="s">
        <v>884</v>
      </c>
      <c r="J300">
        <v>144</v>
      </c>
    </row>
    <row r="301" spans="1:10">
      <c r="A301">
        <v>300</v>
      </c>
      <c r="B301">
        <v>2910</v>
      </c>
      <c r="C301" t="s">
        <v>789</v>
      </c>
      <c r="D301">
        <v>720</v>
      </c>
      <c r="E301" t="s">
        <v>887</v>
      </c>
      <c r="F301" t="s">
        <v>877</v>
      </c>
      <c r="G301" t="s">
        <v>881</v>
      </c>
      <c r="H301">
        <v>663720</v>
      </c>
      <c r="I301" t="s">
        <v>884</v>
      </c>
      <c r="J301">
        <v>144</v>
      </c>
    </row>
    <row r="302" spans="1:10">
      <c r="A302">
        <v>301</v>
      </c>
      <c r="B302">
        <v>2920</v>
      </c>
      <c r="C302" t="s">
        <v>420</v>
      </c>
      <c r="D302">
        <v>720</v>
      </c>
      <c r="E302" t="s">
        <v>887</v>
      </c>
      <c r="F302" t="s">
        <v>877</v>
      </c>
      <c r="G302" t="s">
        <v>881</v>
      </c>
      <c r="H302">
        <v>663720</v>
      </c>
      <c r="I302" t="s">
        <v>884</v>
      </c>
      <c r="J302">
        <v>144</v>
      </c>
    </row>
    <row r="303" spans="1:10">
      <c r="A303">
        <v>302</v>
      </c>
      <c r="B303">
        <v>2930</v>
      </c>
      <c r="C303" t="s">
        <v>677</v>
      </c>
      <c r="D303">
        <v>720</v>
      </c>
      <c r="E303" t="s">
        <v>887</v>
      </c>
      <c r="F303" t="s">
        <v>877</v>
      </c>
      <c r="G303" t="s">
        <v>881</v>
      </c>
      <c r="H303">
        <v>663720</v>
      </c>
      <c r="I303" t="s">
        <v>884</v>
      </c>
      <c r="J303">
        <v>144</v>
      </c>
    </row>
    <row r="304" spans="1:10">
      <c r="A304">
        <v>303</v>
      </c>
      <c r="B304">
        <v>2940</v>
      </c>
      <c r="C304" t="s">
        <v>332</v>
      </c>
      <c r="D304">
        <v>720</v>
      </c>
      <c r="E304" t="s">
        <v>887</v>
      </c>
      <c r="F304" t="s">
        <v>877</v>
      </c>
      <c r="G304" t="s">
        <v>881</v>
      </c>
      <c r="H304">
        <v>663720</v>
      </c>
      <c r="I304" t="s">
        <v>884</v>
      </c>
      <c r="J304">
        <v>144</v>
      </c>
    </row>
    <row r="305" spans="1:10">
      <c r="A305">
        <v>304</v>
      </c>
      <c r="B305">
        <v>2950</v>
      </c>
      <c r="C305" t="s">
        <v>292</v>
      </c>
      <c r="D305">
        <v>720</v>
      </c>
      <c r="E305" t="s">
        <v>887</v>
      </c>
      <c r="F305" t="s">
        <v>877</v>
      </c>
      <c r="G305" t="s">
        <v>881</v>
      </c>
      <c r="H305">
        <v>663720</v>
      </c>
      <c r="I305" t="s">
        <v>884</v>
      </c>
      <c r="J305">
        <v>144</v>
      </c>
    </row>
    <row r="306" spans="1:10">
      <c r="A306">
        <v>305</v>
      </c>
      <c r="B306">
        <v>2960</v>
      </c>
      <c r="C306" t="s">
        <v>290</v>
      </c>
      <c r="D306">
        <v>720</v>
      </c>
      <c r="E306" t="s">
        <v>887</v>
      </c>
      <c r="F306" t="s">
        <v>877</v>
      </c>
      <c r="G306" t="s">
        <v>881</v>
      </c>
      <c r="H306">
        <v>663720</v>
      </c>
      <c r="I306" t="s">
        <v>884</v>
      </c>
      <c r="J306">
        <v>144</v>
      </c>
    </row>
    <row r="307" spans="1:10">
      <c r="A307">
        <v>306</v>
      </c>
      <c r="B307">
        <v>2970</v>
      </c>
      <c r="C307" t="s">
        <v>291</v>
      </c>
      <c r="D307">
        <v>720</v>
      </c>
      <c r="E307" t="s">
        <v>887</v>
      </c>
      <c r="F307" t="s">
        <v>877</v>
      </c>
      <c r="G307" t="s">
        <v>881</v>
      </c>
      <c r="H307">
        <v>663720</v>
      </c>
      <c r="I307" t="s">
        <v>884</v>
      </c>
      <c r="J307">
        <v>144</v>
      </c>
    </row>
    <row r="308" spans="1:10">
      <c r="A308">
        <v>307</v>
      </c>
      <c r="B308">
        <v>2970</v>
      </c>
      <c r="C308" t="s">
        <v>291</v>
      </c>
      <c r="D308">
        <v>790</v>
      </c>
      <c r="E308" t="s">
        <v>916</v>
      </c>
      <c r="F308" t="s">
        <v>914</v>
      </c>
      <c r="G308" t="s">
        <v>913</v>
      </c>
      <c r="H308">
        <v>663790</v>
      </c>
      <c r="I308" t="s">
        <v>912</v>
      </c>
      <c r="J308">
        <v>1</v>
      </c>
    </row>
    <row r="309" spans="1:10">
      <c r="A309">
        <v>308</v>
      </c>
      <c r="B309">
        <v>2970</v>
      </c>
      <c r="C309" t="s">
        <v>291</v>
      </c>
      <c r="D309">
        <v>79100</v>
      </c>
      <c r="E309" t="s">
        <v>920</v>
      </c>
      <c r="F309" t="s">
        <v>919</v>
      </c>
      <c r="G309" t="s">
        <v>918</v>
      </c>
      <c r="H309">
        <v>663009</v>
      </c>
      <c r="I309" t="s">
        <v>917</v>
      </c>
      <c r="J309">
        <v>60</v>
      </c>
    </row>
    <row r="310" spans="1:10">
      <c r="A310">
        <v>309</v>
      </c>
      <c r="B310">
        <v>2980</v>
      </c>
      <c r="C310" t="s">
        <v>462</v>
      </c>
      <c r="D310">
        <v>720</v>
      </c>
      <c r="E310" t="s">
        <v>887</v>
      </c>
      <c r="F310" t="s">
        <v>877</v>
      </c>
      <c r="G310" t="s">
        <v>881</v>
      </c>
      <c r="H310">
        <v>663720</v>
      </c>
      <c r="I310" t="s">
        <v>884</v>
      </c>
      <c r="J310">
        <v>96</v>
      </c>
    </row>
    <row r="311" spans="1:10">
      <c r="A311">
        <v>310</v>
      </c>
      <c r="B311">
        <v>2990</v>
      </c>
      <c r="C311" t="s">
        <v>344</v>
      </c>
      <c r="D311">
        <v>720</v>
      </c>
      <c r="E311" t="s">
        <v>887</v>
      </c>
      <c r="F311" t="s">
        <v>877</v>
      </c>
      <c r="G311" t="s">
        <v>881</v>
      </c>
      <c r="H311">
        <v>663720</v>
      </c>
      <c r="I311" t="s">
        <v>884</v>
      </c>
      <c r="J311">
        <v>120</v>
      </c>
    </row>
    <row r="312" spans="1:10">
      <c r="A312">
        <v>311</v>
      </c>
      <c r="B312">
        <v>3000</v>
      </c>
      <c r="C312" t="s">
        <v>832</v>
      </c>
      <c r="D312">
        <v>720</v>
      </c>
      <c r="E312" t="s">
        <v>887</v>
      </c>
      <c r="F312" t="s">
        <v>877</v>
      </c>
      <c r="G312" t="s">
        <v>881</v>
      </c>
      <c r="H312">
        <v>663720</v>
      </c>
      <c r="I312" t="s">
        <v>884</v>
      </c>
      <c r="J312">
        <v>96</v>
      </c>
    </row>
    <row r="313" spans="1:10">
      <c r="A313">
        <v>312</v>
      </c>
      <c r="B313">
        <v>3010</v>
      </c>
      <c r="C313" t="s">
        <v>831</v>
      </c>
      <c r="D313">
        <v>720</v>
      </c>
      <c r="E313" t="s">
        <v>887</v>
      </c>
      <c r="F313" t="s">
        <v>877</v>
      </c>
      <c r="G313" t="s">
        <v>881</v>
      </c>
      <c r="H313">
        <v>663720</v>
      </c>
      <c r="I313" t="s">
        <v>884</v>
      </c>
      <c r="J313">
        <v>96</v>
      </c>
    </row>
    <row r="314" spans="1:10">
      <c r="A314">
        <v>313</v>
      </c>
      <c r="B314">
        <v>3020</v>
      </c>
      <c r="C314" t="s">
        <v>458</v>
      </c>
      <c r="D314">
        <v>720</v>
      </c>
      <c r="E314" t="s">
        <v>887</v>
      </c>
      <c r="F314" t="s">
        <v>877</v>
      </c>
      <c r="G314" t="s">
        <v>881</v>
      </c>
      <c r="H314">
        <v>663720</v>
      </c>
      <c r="I314" t="s">
        <v>884</v>
      </c>
      <c r="J314">
        <v>96</v>
      </c>
    </row>
    <row r="315" spans="1:10">
      <c r="A315">
        <v>314</v>
      </c>
      <c r="B315">
        <v>3020</v>
      </c>
      <c r="C315" t="s">
        <v>458</v>
      </c>
      <c r="D315">
        <v>790</v>
      </c>
      <c r="E315" t="s">
        <v>916</v>
      </c>
      <c r="F315" t="s">
        <v>914</v>
      </c>
      <c r="G315" t="s">
        <v>913</v>
      </c>
      <c r="H315">
        <v>663790</v>
      </c>
      <c r="I315" t="s">
        <v>912</v>
      </c>
      <c r="J315">
        <v>1</v>
      </c>
    </row>
    <row r="316" spans="1:10">
      <c r="A316">
        <v>315</v>
      </c>
      <c r="B316">
        <v>3020</v>
      </c>
      <c r="C316" t="s">
        <v>458</v>
      </c>
      <c r="D316">
        <v>79100</v>
      </c>
      <c r="E316" t="s">
        <v>920</v>
      </c>
      <c r="F316" t="s">
        <v>919</v>
      </c>
      <c r="G316" t="s">
        <v>918</v>
      </c>
      <c r="H316">
        <v>663009</v>
      </c>
      <c r="I316" t="s">
        <v>917</v>
      </c>
      <c r="J316">
        <v>60</v>
      </c>
    </row>
    <row r="317" spans="1:10">
      <c r="A317">
        <v>316</v>
      </c>
      <c r="B317">
        <v>3030</v>
      </c>
      <c r="C317" t="s">
        <v>672</v>
      </c>
      <c r="D317">
        <v>720</v>
      </c>
      <c r="E317" t="s">
        <v>887</v>
      </c>
      <c r="F317" t="s">
        <v>877</v>
      </c>
      <c r="G317" t="s">
        <v>881</v>
      </c>
      <c r="H317">
        <v>663720</v>
      </c>
      <c r="I317" t="s">
        <v>884</v>
      </c>
      <c r="J317">
        <v>120</v>
      </c>
    </row>
    <row r="318" spans="1:10">
      <c r="A318">
        <v>317</v>
      </c>
      <c r="B318">
        <v>3030</v>
      </c>
      <c r="C318" t="s">
        <v>672</v>
      </c>
      <c r="D318">
        <v>740</v>
      </c>
      <c r="E318" t="s">
        <v>924</v>
      </c>
      <c r="F318" t="s">
        <v>903</v>
      </c>
      <c r="G318" t="s">
        <v>902</v>
      </c>
      <c r="H318">
        <v>663740</v>
      </c>
      <c r="I318" t="s">
        <v>923</v>
      </c>
      <c r="J318">
        <v>144</v>
      </c>
    </row>
    <row r="319" spans="1:10">
      <c r="A319">
        <v>318</v>
      </c>
      <c r="B319">
        <v>3040</v>
      </c>
      <c r="C319" t="s">
        <v>758</v>
      </c>
      <c r="D319">
        <v>720</v>
      </c>
      <c r="E319" t="s">
        <v>887</v>
      </c>
      <c r="F319" t="s">
        <v>877</v>
      </c>
      <c r="G319" t="s">
        <v>881</v>
      </c>
      <c r="H319">
        <v>663720</v>
      </c>
      <c r="I319" t="s">
        <v>884</v>
      </c>
      <c r="J319">
        <v>96</v>
      </c>
    </row>
    <row r="320" spans="1:10">
      <c r="A320">
        <v>319</v>
      </c>
      <c r="B320">
        <v>3050</v>
      </c>
      <c r="C320" t="s">
        <v>586</v>
      </c>
      <c r="D320">
        <v>720</v>
      </c>
      <c r="E320" t="s">
        <v>887</v>
      </c>
      <c r="F320" t="s">
        <v>877</v>
      </c>
      <c r="G320" t="s">
        <v>881</v>
      </c>
      <c r="H320">
        <v>663720</v>
      </c>
      <c r="I320" t="s">
        <v>884</v>
      </c>
      <c r="J320">
        <v>96</v>
      </c>
    </row>
    <row r="321" spans="1:10">
      <c r="A321">
        <v>320</v>
      </c>
      <c r="B321">
        <v>3060</v>
      </c>
      <c r="C321" t="s">
        <v>858</v>
      </c>
      <c r="D321">
        <v>720</v>
      </c>
      <c r="E321" t="s">
        <v>887</v>
      </c>
      <c r="F321" t="s">
        <v>877</v>
      </c>
      <c r="G321" t="s">
        <v>881</v>
      </c>
      <c r="H321">
        <v>663720</v>
      </c>
      <c r="I321" t="s">
        <v>884</v>
      </c>
      <c r="J321">
        <v>96</v>
      </c>
    </row>
    <row r="322" spans="1:10">
      <c r="A322">
        <v>321</v>
      </c>
      <c r="B322">
        <v>3080</v>
      </c>
      <c r="C322" t="s">
        <v>644</v>
      </c>
      <c r="D322">
        <v>720</v>
      </c>
      <c r="E322" t="s">
        <v>887</v>
      </c>
      <c r="F322" t="s">
        <v>877</v>
      </c>
      <c r="G322" t="s">
        <v>881</v>
      </c>
      <c r="H322">
        <v>663720</v>
      </c>
      <c r="I322" t="s">
        <v>884</v>
      </c>
      <c r="J322">
        <v>120</v>
      </c>
    </row>
    <row r="323" spans="1:10">
      <c r="A323">
        <v>322</v>
      </c>
      <c r="B323">
        <v>3090</v>
      </c>
      <c r="C323" t="s">
        <v>373</v>
      </c>
      <c r="D323">
        <v>720</v>
      </c>
      <c r="E323" t="s">
        <v>887</v>
      </c>
      <c r="F323" t="s">
        <v>877</v>
      </c>
      <c r="G323" t="s">
        <v>881</v>
      </c>
      <c r="H323">
        <v>663720</v>
      </c>
      <c r="I323" t="s">
        <v>884</v>
      </c>
      <c r="J323">
        <v>120</v>
      </c>
    </row>
    <row r="324" spans="1:10">
      <c r="A324">
        <v>323</v>
      </c>
      <c r="B324">
        <v>3100</v>
      </c>
      <c r="C324" t="s">
        <v>652</v>
      </c>
      <c r="D324">
        <v>720</v>
      </c>
      <c r="E324" t="s">
        <v>887</v>
      </c>
      <c r="F324" t="s">
        <v>877</v>
      </c>
      <c r="G324" t="s">
        <v>881</v>
      </c>
      <c r="H324">
        <v>663720</v>
      </c>
      <c r="I324" t="s">
        <v>884</v>
      </c>
      <c r="J324">
        <v>96</v>
      </c>
    </row>
    <row r="325" spans="1:10">
      <c r="A325">
        <v>324</v>
      </c>
      <c r="B325">
        <v>3110</v>
      </c>
      <c r="C325" t="s">
        <v>412</v>
      </c>
      <c r="D325">
        <v>720</v>
      </c>
      <c r="E325" t="s">
        <v>887</v>
      </c>
      <c r="F325" t="s">
        <v>877</v>
      </c>
      <c r="G325" t="s">
        <v>881</v>
      </c>
      <c r="H325">
        <v>663720</v>
      </c>
      <c r="I325" t="s">
        <v>884</v>
      </c>
      <c r="J325">
        <v>96</v>
      </c>
    </row>
    <row r="326" spans="1:10">
      <c r="A326">
        <v>325</v>
      </c>
      <c r="B326">
        <v>3120</v>
      </c>
      <c r="C326" t="s">
        <v>562</v>
      </c>
      <c r="D326">
        <v>720</v>
      </c>
      <c r="E326" t="s">
        <v>887</v>
      </c>
      <c r="F326" t="s">
        <v>877</v>
      </c>
      <c r="G326" t="s">
        <v>881</v>
      </c>
      <c r="H326">
        <v>663720</v>
      </c>
      <c r="I326" t="s">
        <v>884</v>
      </c>
      <c r="J326">
        <v>96</v>
      </c>
    </row>
    <row r="327" spans="1:10">
      <c r="A327">
        <v>326</v>
      </c>
      <c r="B327">
        <v>3130</v>
      </c>
      <c r="C327" t="s">
        <v>833</v>
      </c>
      <c r="D327">
        <v>720</v>
      </c>
      <c r="E327" t="s">
        <v>887</v>
      </c>
      <c r="F327" t="s">
        <v>877</v>
      </c>
      <c r="G327" t="s">
        <v>881</v>
      </c>
      <c r="H327">
        <v>663720</v>
      </c>
      <c r="I327" t="s">
        <v>884</v>
      </c>
      <c r="J327">
        <v>96</v>
      </c>
    </row>
    <row r="328" spans="1:10">
      <c r="A328">
        <v>327</v>
      </c>
      <c r="B328">
        <v>3140</v>
      </c>
      <c r="C328" t="s">
        <v>830</v>
      </c>
      <c r="D328">
        <v>720</v>
      </c>
      <c r="E328" t="s">
        <v>887</v>
      </c>
      <c r="F328" t="s">
        <v>877</v>
      </c>
      <c r="G328" t="s">
        <v>881</v>
      </c>
      <c r="H328">
        <v>663720</v>
      </c>
      <c r="I328" t="s">
        <v>884</v>
      </c>
      <c r="J328">
        <v>96</v>
      </c>
    </row>
    <row r="329" spans="1:10">
      <c r="A329">
        <v>328</v>
      </c>
      <c r="B329">
        <v>3150</v>
      </c>
      <c r="C329" t="s">
        <v>799</v>
      </c>
      <c r="D329">
        <v>720</v>
      </c>
      <c r="E329" t="s">
        <v>887</v>
      </c>
      <c r="F329" t="s">
        <v>877</v>
      </c>
      <c r="G329" t="s">
        <v>881</v>
      </c>
      <c r="H329">
        <v>663720</v>
      </c>
      <c r="I329" t="s">
        <v>884</v>
      </c>
      <c r="J329">
        <v>96</v>
      </c>
    </row>
    <row r="330" spans="1:10">
      <c r="A330">
        <v>329</v>
      </c>
      <c r="B330">
        <v>3160</v>
      </c>
      <c r="C330" t="s">
        <v>836</v>
      </c>
      <c r="D330">
        <v>720</v>
      </c>
      <c r="E330" t="s">
        <v>887</v>
      </c>
      <c r="F330" t="s">
        <v>877</v>
      </c>
      <c r="G330" t="s">
        <v>881</v>
      </c>
      <c r="H330">
        <v>663720</v>
      </c>
      <c r="I330" t="s">
        <v>884</v>
      </c>
      <c r="J330">
        <v>96</v>
      </c>
    </row>
    <row r="331" spans="1:10">
      <c r="A331">
        <v>330</v>
      </c>
      <c r="B331">
        <v>3161</v>
      </c>
      <c r="C331" t="s">
        <v>736</v>
      </c>
      <c r="D331">
        <v>720</v>
      </c>
      <c r="E331" t="s">
        <v>887</v>
      </c>
      <c r="F331" t="s">
        <v>877</v>
      </c>
      <c r="G331" t="s">
        <v>881</v>
      </c>
      <c r="H331">
        <v>663720</v>
      </c>
      <c r="I331" t="s">
        <v>884</v>
      </c>
      <c r="J331">
        <v>96</v>
      </c>
    </row>
    <row r="332" spans="1:10">
      <c r="A332">
        <v>331</v>
      </c>
      <c r="B332">
        <v>3170</v>
      </c>
      <c r="C332" t="s">
        <v>800</v>
      </c>
      <c r="D332">
        <v>720</v>
      </c>
      <c r="E332" t="s">
        <v>887</v>
      </c>
      <c r="F332" t="s">
        <v>877</v>
      </c>
      <c r="G332" t="s">
        <v>881</v>
      </c>
      <c r="H332">
        <v>663720</v>
      </c>
      <c r="I332" t="s">
        <v>884</v>
      </c>
      <c r="J332">
        <v>96</v>
      </c>
    </row>
    <row r="333" spans="1:10">
      <c r="A333">
        <v>332</v>
      </c>
      <c r="B333">
        <v>3180</v>
      </c>
      <c r="C333" t="s">
        <v>496</v>
      </c>
      <c r="D333">
        <v>720</v>
      </c>
      <c r="E333" t="s">
        <v>887</v>
      </c>
      <c r="F333" t="s">
        <v>877</v>
      </c>
      <c r="G333" t="s">
        <v>881</v>
      </c>
      <c r="H333">
        <v>663720</v>
      </c>
      <c r="I333" t="s">
        <v>884</v>
      </c>
      <c r="J333">
        <v>96</v>
      </c>
    </row>
    <row r="334" spans="1:10">
      <c r="A334">
        <v>333</v>
      </c>
      <c r="B334">
        <v>3190</v>
      </c>
      <c r="C334" t="s">
        <v>385</v>
      </c>
      <c r="D334">
        <v>720</v>
      </c>
      <c r="E334" t="s">
        <v>887</v>
      </c>
      <c r="F334" t="s">
        <v>877</v>
      </c>
      <c r="G334" t="s">
        <v>881</v>
      </c>
      <c r="H334">
        <v>663720</v>
      </c>
      <c r="I334" t="s">
        <v>884</v>
      </c>
      <c r="J334">
        <v>96</v>
      </c>
    </row>
    <row r="335" spans="1:10">
      <c r="A335">
        <v>334</v>
      </c>
      <c r="B335">
        <v>3200</v>
      </c>
      <c r="C335" t="s">
        <v>437</v>
      </c>
      <c r="D335">
        <v>720</v>
      </c>
      <c r="E335" t="s">
        <v>887</v>
      </c>
      <c r="F335" t="s">
        <v>877</v>
      </c>
      <c r="G335" t="s">
        <v>881</v>
      </c>
      <c r="H335">
        <v>663720</v>
      </c>
      <c r="I335" t="s">
        <v>884</v>
      </c>
      <c r="J335">
        <v>96</v>
      </c>
    </row>
    <row r="336" spans="1:10">
      <c r="A336">
        <v>335</v>
      </c>
      <c r="B336">
        <v>3210</v>
      </c>
      <c r="C336" t="s">
        <v>867</v>
      </c>
      <c r="D336">
        <v>720</v>
      </c>
      <c r="E336" t="s">
        <v>887</v>
      </c>
      <c r="F336" t="s">
        <v>877</v>
      </c>
      <c r="G336" t="s">
        <v>881</v>
      </c>
      <c r="H336">
        <v>663720</v>
      </c>
      <c r="I336" t="s">
        <v>884</v>
      </c>
      <c r="J336">
        <v>96</v>
      </c>
    </row>
    <row r="337" spans="1:10">
      <c r="A337">
        <v>336</v>
      </c>
      <c r="B337">
        <v>3220</v>
      </c>
      <c r="C337" t="s">
        <v>670</v>
      </c>
      <c r="D337">
        <v>720</v>
      </c>
      <c r="E337" t="s">
        <v>887</v>
      </c>
      <c r="F337" t="s">
        <v>877</v>
      </c>
      <c r="G337" t="s">
        <v>881</v>
      </c>
      <c r="H337">
        <v>663720</v>
      </c>
      <c r="I337" t="s">
        <v>884</v>
      </c>
      <c r="J337">
        <v>96</v>
      </c>
    </row>
    <row r="338" spans="1:10">
      <c r="A338">
        <v>337</v>
      </c>
      <c r="B338">
        <v>3230</v>
      </c>
      <c r="C338" t="s">
        <v>820</v>
      </c>
      <c r="D338">
        <v>720</v>
      </c>
      <c r="E338" t="s">
        <v>887</v>
      </c>
      <c r="F338" t="s">
        <v>877</v>
      </c>
      <c r="G338" t="s">
        <v>881</v>
      </c>
      <c r="H338">
        <v>663720</v>
      </c>
      <c r="I338" t="s">
        <v>884</v>
      </c>
      <c r="J338">
        <v>72</v>
      </c>
    </row>
    <row r="339" spans="1:10">
      <c r="A339">
        <v>338</v>
      </c>
      <c r="B339">
        <v>3231</v>
      </c>
      <c r="C339" t="s">
        <v>236</v>
      </c>
      <c r="D339">
        <v>720</v>
      </c>
      <c r="E339" t="s">
        <v>887</v>
      </c>
      <c r="F339" t="s">
        <v>877</v>
      </c>
      <c r="G339" t="s">
        <v>881</v>
      </c>
      <c r="H339">
        <v>663720</v>
      </c>
      <c r="I339" t="s">
        <v>884</v>
      </c>
      <c r="J339">
        <v>72</v>
      </c>
    </row>
    <row r="340" spans="1:10">
      <c r="A340">
        <v>339</v>
      </c>
      <c r="B340">
        <v>3240</v>
      </c>
      <c r="C340" t="s">
        <v>244</v>
      </c>
      <c r="D340">
        <v>720</v>
      </c>
      <c r="E340" t="s">
        <v>887</v>
      </c>
      <c r="F340" t="s">
        <v>877</v>
      </c>
      <c r="G340" t="s">
        <v>881</v>
      </c>
      <c r="H340">
        <v>663720</v>
      </c>
      <c r="I340" t="s">
        <v>884</v>
      </c>
      <c r="J340">
        <v>120</v>
      </c>
    </row>
    <row r="341" spans="1:10">
      <c r="A341">
        <v>340</v>
      </c>
      <c r="B341">
        <v>3250</v>
      </c>
      <c r="C341" t="s">
        <v>839</v>
      </c>
      <c r="D341">
        <v>720</v>
      </c>
      <c r="E341" t="s">
        <v>887</v>
      </c>
      <c r="F341" t="s">
        <v>877</v>
      </c>
      <c r="G341" t="s">
        <v>881</v>
      </c>
      <c r="H341">
        <v>663720</v>
      </c>
      <c r="I341" t="s">
        <v>884</v>
      </c>
      <c r="J341">
        <v>120</v>
      </c>
    </row>
    <row r="342" spans="1:10">
      <c r="A342">
        <v>341</v>
      </c>
      <c r="B342">
        <v>3260</v>
      </c>
      <c r="C342" t="s">
        <v>263</v>
      </c>
      <c r="D342">
        <v>720</v>
      </c>
      <c r="E342" t="s">
        <v>887</v>
      </c>
      <c r="F342" t="s">
        <v>877</v>
      </c>
      <c r="G342" t="s">
        <v>881</v>
      </c>
      <c r="H342">
        <v>663720</v>
      </c>
      <c r="I342" t="s">
        <v>884</v>
      </c>
      <c r="J342">
        <v>72</v>
      </c>
    </row>
    <row r="343" spans="1:10">
      <c r="A343">
        <v>342</v>
      </c>
      <c r="B343">
        <v>3270</v>
      </c>
      <c r="C343" t="s">
        <v>854</v>
      </c>
      <c r="D343">
        <v>720</v>
      </c>
      <c r="E343" t="s">
        <v>887</v>
      </c>
      <c r="F343" t="s">
        <v>877</v>
      </c>
      <c r="G343" t="s">
        <v>881</v>
      </c>
      <c r="H343">
        <v>663720</v>
      </c>
      <c r="I343" t="s">
        <v>884</v>
      </c>
      <c r="J343">
        <v>96</v>
      </c>
    </row>
    <row r="344" spans="1:10">
      <c r="A344">
        <v>343</v>
      </c>
      <c r="B344">
        <v>3280</v>
      </c>
      <c r="C344" t="s">
        <v>265</v>
      </c>
      <c r="D344">
        <v>720</v>
      </c>
      <c r="E344" t="s">
        <v>887</v>
      </c>
      <c r="F344" t="s">
        <v>877</v>
      </c>
      <c r="G344" t="s">
        <v>881</v>
      </c>
      <c r="H344">
        <v>663720</v>
      </c>
      <c r="I344" t="s">
        <v>884</v>
      </c>
      <c r="J344">
        <v>120</v>
      </c>
    </row>
    <row r="345" spans="1:10">
      <c r="A345">
        <v>344</v>
      </c>
      <c r="B345">
        <v>3290</v>
      </c>
      <c r="C345" t="s">
        <v>382</v>
      </c>
      <c r="D345">
        <v>720</v>
      </c>
      <c r="E345" t="s">
        <v>887</v>
      </c>
      <c r="F345" t="s">
        <v>877</v>
      </c>
      <c r="G345" t="s">
        <v>881</v>
      </c>
      <c r="H345">
        <v>663720</v>
      </c>
      <c r="I345" t="s">
        <v>884</v>
      </c>
      <c r="J345">
        <v>96</v>
      </c>
    </row>
    <row r="346" spans="1:10">
      <c r="A346">
        <v>345</v>
      </c>
      <c r="B346">
        <v>3300</v>
      </c>
      <c r="C346" t="s">
        <v>453</v>
      </c>
      <c r="D346">
        <v>720</v>
      </c>
      <c r="E346" t="s">
        <v>887</v>
      </c>
      <c r="F346" t="s">
        <v>877</v>
      </c>
      <c r="G346" t="s">
        <v>881</v>
      </c>
      <c r="H346">
        <v>663720</v>
      </c>
      <c r="I346" t="s">
        <v>884</v>
      </c>
      <c r="J346">
        <v>96</v>
      </c>
    </row>
    <row r="347" spans="1:10">
      <c r="A347">
        <v>346</v>
      </c>
      <c r="B347">
        <v>3310</v>
      </c>
      <c r="C347" t="s">
        <v>253</v>
      </c>
      <c r="D347">
        <v>720</v>
      </c>
      <c r="E347" t="s">
        <v>887</v>
      </c>
      <c r="F347" t="s">
        <v>877</v>
      </c>
      <c r="G347" t="s">
        <v>881</v>
      </c>
      <c r="H347">
        <v>663720</v>
      </c>
      <c r="I347" t="s">
        <v>884</v>
      </c>
      <c r="J347">
        <v>72</v>
      </c>
    </row>
    <row r="348" spans="1:10">
      <c r="A348">
        <v>347</v>
      </c>
      <c r="B348">
        <v>3320</v>
      </c>
      <c r="C348" t="s">
        <v>722</v>
      </c>
      <c r="D348">
        <v>720</v>
      </c>
      <c r="E348" t="s">
        <v>887</v>
      </c>
      <c r="F348" t="s">
        <v>877</v>
      </c>
      <c r="G348" t="s">
        <v>881</v>
      </c>
      <c r="H348">
        <v>663720</v>
      </c>
      <c r="I348" t="s">
        <v>884</v>
      </c>
      <c r="J348">
        <v>84</v>
      </c>
    </row>
    <row r="349" spans="1:10">
      <c r="A349">
        <v>348</v>
      </c>
      <c r="B349">
        <v>3321</v>
      </c>
      <c r="C349" t="s">
        <v>252</v>
      </c>
      <c r="D349">
        <v>720</v>
      </c>
      <c r="E349" t="s">
        <v>887</v>
      </c>
      <c r="F349" t="s">
        <v>877</v>
      </c>
      <c r="G349" t="s">
        <v>881</v>
      </c>
      <c r="H349">
        <v>663720</v>
      </c>
      <c r="I349" t="s">
        <v>884</v>
      </c>
      <c r="J349">
        <v>84</v>
      </c>
    </row>
    <row r="350" spans="1:10">
      <c r="A350">
        <v>349</v>
      </c>
      <c r="B350">
        <v>3330</v>
      </c>
      <c r="C350" t="s">
        <v>720</v>
      </c>
      <c r="D350">
        <v>720</v>
      </c>
      <c r="E350" t="s">
        <v>887</v>
      </c>
      <c r="F350" t="s">
        <v>877</v>
      </c>
      <c r="G350" t="s">
        <v>881</v>
      </c>
      <c r="H350">
        <v>663720</v>
      </c>
      <c r="I350" t="s">
        <v>884</v>
      </c>
      <c r="J350">
        <v>84</v>
      </c>
    </row>
    <row r="351" spans="1:10">
      <c r="A351">
        <v>350</v>
      </c>
      <c r="B351">
        <v>3350</v>
      </c>
      <c r="C351" t="s">
        <v>731</v>
      </c>
      <c r="D351">
        <v>720</v>
      </c>
      <c r="E351" t="s">
        <v>887</v>
      </c>
      <c r="F351" t="s">
        <v>877</v>
      </c>
      <c r="G351" t="s">
        <v>881</v>
      </c>
      <c r="H351">
        <v>663720</v>
      </c>
      <c r="I351" t="s">
        <v>884</v>
      </c>
      <c r="J351">
        <v>72</v>
      </c>
    </row>
    <row r="352" spans="1:10">
      <c r="A352">
        <v>351</v>
      </c>
      <c r="B352">
        <v>3360</v>
      </c>
      <c r="C352" t="s">
        <v>721</v>
      </c>
      <c r="D352">
        <v>720</v>
      </c>
      <c r="E352" t="s">
        <v>887</v>
      </c>
      <c r="F352" t="s">
        <v>877</v>
      </c>
      <c r="G352" t="s">
        <v>881</v>
      </c>
      <c r="H352">
        <v>663720</v>
      </c>
      <c r="I352" t="s">
        <v>884</v>
      </c>
      <c r="J352">
        <v>72</v>
      </c>
    </row>
    <row r="353" spans="1:10">
      <c r="A353">
        <v>352</v>
      </c>
      <c r="B353">
        <v>3370</v>
      </c>
      <c r="C353" t="s">
        <v>465</v>
      </c>
      <c r="D353">
        <v>720</v>
      </c>
      <c r="E353" t="s">
        <v>887</v>
      </c>
      <c r="F353" t="s">
        <v>877</v>
      </c>
      <c r="G353" t="s">
        <v>881</v>
      </c>
      <c r="H353">
        <v>663720</v>
      </c>
      <c r="I353" t="s">
        <v>884</v>
      </c>
      <c r="J353">
        <v>72</v>
      </c>
    </row>
    <row r="354" spans="1:10">
      <c r="A354">
        <v>353</v>
      </c>
      <c r="B354">
        <v>3390</v>
      </c>
      <c r="C354" t="s">
        <v>383</v>
      </c>
      <c r="D354">
        <v>720</v>
      </c>
      <c r="E354" t="s">
        <v>887</v>
      </c>
      <c r="F354" t="s">
        <v>877</v>
      </c>
      <c r="G354" t="s">
        <v>881</v>
      </c>
      <c r="H354">
        <v>663720</v>
      </c>
      <c r="I354" t="s">
        <v>884</v>
      </c>
      <c r="J354">
        <v>72</v>
      </c>
    </row>
    <row r="355" spans="1:10">
      <c r="A355">
        <v>354</v>
      </c>
      <c r="B355">
        <v>3400</v>
      </c>
      <c r="C355" t="s">
        <v>523</v>
      </c>
      <c r="D355">
        <v>720</v>
      </c>
      <c r="E355" t="s">
        <v>887</v>
      </c>
      <c r="F355" t="s">
        <v>877</v>
      </c>
      <c r="G355" t="s">
        <v>881</v>
      </c>
      <c r="H355">
        <v>663720</v>
      </c>
      <c r="I355" t="s">
        <v>884</v>
      </c>
      <c r="J355">
        <v>96</v>
      </c>
    </row>
    <row r="356" spans="1:10">
      <c r="A356">
        <v>355</v>
      </c>
      <c r="B356">
        <v>3410</v>
      </c>
      <c r="C356" t="s">
        <v>779</v>
      </c>
      <c r="D356">
        <v>720</v>
      </c>
      <c r="E356" t="s">
        <v>887</v>
      </c>
      <c r="F356" t="s">
        <v>877</v>
      </c>
      <c r="G356" t="s">
        <v>881</v>
      </c>
      <c r="H356">
        <v>663720</v>
      </c>
      <c r="I356" t="s">
        <v>884</v>
      </c>
      <c r="J356">
        <v>96</v>
      </c>
    </row>
    <row r="357" spans="1:10">
      <c r="A357">
        <v>356</v>
      </c>
      <c r="B357">
        <v>3420</v>
      </c>
      <c r="C357" t="s">
        <v>782</v>
      </c>
      <c r="D357">
        <v>720</v>
      </c>
      <c r="E357" t="s">
        <v>887</v>
      </c>
      <c r="F357" t="s">
        <v>877</v>
      </c>
      <c r="G357" t="s">
        <v>881</v>
      </c>
      <c r="H357">
        <v>663720</v>
      </c>
      <c r="I357" t="s">
        <v>884</v>
      </c>
      <c r="J357">
        <v>96</v>
      </c>
    </row>
    <row r="358" spans="1:10">
      <c r="A358">
        <v>357</v>
      </c>
      <c r="B358">
        <v>3430</v>
      </c>
      <c r="C358" t="s">
        <v>784</v>
      </c>
      <c r="D358">
        <v>720</v>
      </c>
      <c r="E358" t="s">
        <v>887</v>
      </c>
      <c r="F358" t="s">
        <v>877</v>
      </c>
      <c r="G358" t="s">
        <v>881</v>
      </c>
      <c r="H358">
        <v>663720</v>
      </c>
      <c r="I358" t="s">
        <v>884</v>
      </c>
      <c r="J358">
        <v>96</v>
      </c>
    </row>
    <row r="359" spans="1:10">
      <c r="A359">
        <v>358</v>
      </c>
      <c r="B359">
        <v>3440</v>
      </c>
      <c r="C359" t="s">
        <v>765</v>
      </c>
      <c r="D359">
        <v>720</v>
      </c>
      <c r="E359" t="s">
        <v>887</v>
      </c>
      <c r="F359" t="s">
        <v>877</v>
      </c>
      <c r="G359" t="s">
        <v>881</v>
      </c>
      <c r="H359">
        <v>663720</v>
      </c>
      <c r="I359" t="s">
        <v>884</v>
      </c>
      <c r="J359">
        <v>96</v>
      </c>
    </row>
    <row r="360" spans="1:10">
      <c r="A360">
        <v>359</v>
      </c>
      <c r="B360">
        <v>3450</v>
      </c>
      <c r="C360" t="s">
        <v>583</v>
      </c>
      <c r="D360">
        <v>720</v>
      </c>
      <c r="E360" t="s">
        <v>887</v>
      </c>
      <c r="F360" t="s">
        <v>877</v>
      </c>
      <c r="G360" t="s">
        <v>881</v>
      </c>
      <c r="H360">
        <v>663720</v>
      </c>
      <c r="I360" t="s">
        <v>884</v>
      </c>
      <c r="J360">
        <v>96</v>
      </c>
    </row>
    <row r="361" spans="1:10">
      <c r="A361">
        <v>360</v>
      </c>
      <c r="B361">
        <v>3460</v>
      </c>
      <c r="C361" t="s">
        <v>619</v>
      </c>
      <c r="D361">
        <v>720</v>
      </c>
      <c r="E361" t="s">
        <v>887</v>
      </c>
      <c r="F361" t="s">
        <v>877</v>
      </c>
      <c r="G361" t="s">
        <v>881</v>
      </c>
      <c r="H361">
        <v>663720</v>
      </c>
      <c r="I361" t="s">
        <v>884</v>
      </c>
      <c r="J361">
        <v>96</v>
      </c>
    </row>
    <row r="362" spans="1:10">
      <c r="A362">
        <v>361</v>
      </c>
      <c r="B362">
        <v>3480</v>
      </c>
      <c r="C362" t="s">
        <v>250</v>
      </c>
      <c r="D362">
        <v>720</v>
      </c>
      <c r="E362" t="s">
        <v>887</v>
      </c>
      <c r="F362" t="s">
        <v>877</v>
      </c>
      <c r="G362" t="s">
        <v>881</v>
      </c>
      <c r="H362">
        <v>663720</v>
      </c>
      <c r="I362" t="s">
        <v>884</v>
      </c>
      <c r="J362">
        <v>96</v>
      </c>
    </row>
    <row r="363" spans="1:10">
      <c r="A363">
        <v>362</v>
      </c>
      <c r="B363">
        <v>3490</v>
      </c>
      <c r="C363" t="s">
        <v>250</v>
      </c>
      <c r="D363">
        <v>720</v>
      </c>
      <c r="E363" t="s">
        <v>887</v>
      </c>
      <c r="F363" t="s">
        <v>877</v>
      </c>
      <c r="G363" t="s">
        <v>881</v>
      </c>
      <c r="H363">
        <v>663720</v>
      </c>
      <c r="I363" t="s">
        <v>884</v>
      </c>
      <c r="J363">
        <v>96</v>
      </c>
    </row>
    <row r="364" spans="1:10">
      <c r="A364">
        <v>363</v>
      </c>
      <c r="B364">
        <v>3500</v>
      </c>
      <c r="C364" t="s">
        <v>178</v>
      </c>
      <c r="D364">
        <v>720</v>
      </c>
      <c r="E364" t="s">
        <v>887</v>
      </c>
      <c r="F364" t="s">
        <v>877</v>
      </c>
      <c r="G364" t="s">
        <v>881</v>
      </c>
      <c r="H364">
        <v>663720</v>
      </c>
      <c r="I364" t="s">
        <v>884</v>
      </c>
      <c r="J364">
        <v>96</v>
      </c>
    </row>
    <row r="365" spans="1:10">
      <c r="A365">
        <v>364</v>
      </c>
      <c r="B365">
        <v>3510</v>
      </c>
      <c r="C365" t="s">
        <v>823</v>
      </c>
      <c r="D365">
        <v>720</v>
      </c>
      <c r="E365" t="s">
        <v>887</v>
      </c>
      <c r="F365" t="s">
        <v>877</v>
      </c>
      <c r="G365" t="s">
        <v>881</v>
      </c>
      <c r="H365">
        <v>663720</v>
      </c>
      <c r="I365" t="s">
        <v>884</v>
      </c>
      <c r="J365">
        <v>96</v>
      </c>
    </row>
    <row r="366" spans="1:10">
      <c r="A366">
        <v>365</v>
      </c>
      <c r="B366">
        <v>3520</v>
      </c>
      <c r="C366" t="s">
        <v>848</v>
      </c>
      <c r="D366">
        <v>720</v>
      </c>
      <c r="E366" t="s">
        <v>887</v>
      </c>
      <c r="F366" t="s">
        <v>877</v>
      </c>
      <c r="G366" t="s">
        <v>881</v>
      </c>
      <c r="H366">
        <v>663720</v>
      </c>
      <c r="I366" t="s">
        <v>884</v>
      </c>
      <c r="J366">
        <v>96</v>
      </c>
    </row>
    <row r="367" spans="1:10">
      <c r="A367">
        <v>366</v>
      </c>
      <c r="B367">
        <v>3530</v>
      </c>
      <c r="C367" t="s">
        <v>849</v>
      </c>
      <c r="D367">
        <v>720</v>
      </c>
      <c r="E367" t="s">
        <v>887</v>
      </c>
      <c r="F367" t="s">
        <v>877</v>
      </c>
      <c r="G367" t="s">
        <v>881</v>
      </c>
      <c r="H367">
        <v>663720</v>
      </c>
      <c r="I367" t="s">
        <v>884</v>
      </c>
      <c r="J367">
        <v>120</v>
      </c>
    </row>
    <row r="368" spans="1:10">
      <c r="A368">
        <v>367</v>
      </c>
      <c r="B368">
        <v>3540</v>
      </c>
      <c r="C368" t="s">
        <v>690</v>
      </c>
      <c r="D368">
        <v>720</v>
      </c>
      <c r="E368" t="s">
        <v>887</v>
      </c>
      <c r="F368" t="s">
        <v>877</v>
      </c>
      <c r="G368" t="s">
        <v>881</v>
      </c>
      <c r="H368">
        <v>663720</v>
      </c>
      <c r="I368" t="s">
        <v>884</v>
      </c>
      <c r="J368">
        <v>120</v>
      </c>
    </row>
    <row r="369" spans="1:10">
      <c r="A369">
        <v>368</v>
      </c>
      <c r="B369">
        <v>3560</v>
      </c>
      <c r="C369" t="s">
        <v>199</v>
      </c>
      <c r="D369">
        <v>720</v>
      </c>
      <c r="E369" t="s">
        <v>887</v>
      </c>
      <c r="F369" t="s">
        <v>877</v>
      </c>
      <c r="G369" t="s">
        <v>881</v>
      </c>
      <c r="H369">
        <v>663720</v>
      </c>
      <c r="I369" t="s">
        <v>884</v>
      </c>
      <c r="J369">
        <v>96</v>
      </c>
    </row>
    <row r="370" spans="1:10">
      <c r="A370">
        <v>369</v>
      </c>
      <c r="B370">
        <v>3590</v>
      </c>
      <c r="C370" t="s">
        <v>380</v>
      </c>
      <c r="D370">
        <v>720</v>
      </c>
      <c r="E370" t="s">
        <v>887</v>
      </c>
      <c r="F370" t="s">
        <v>877</v>
      </c>
      <c r="G370" t="s">
        <v>881</v>
      </c>
      <c r="H370">
        <v>663720</v>
      </c>
      <c r="I370" t="s">
        <v>884</v>
      </c>
      <c r="J370">
        <v>96</v>
      </c>
    </row>
    <row r="371" spans="1:10">
      <c r="A371">
        <v>370</v>
      </c>
      <c r="B371">
        <v>3600</v>
      </c>
      <c r="C371" t="s">
        <v>811</v>
      </c>
      <c r="D371">
        <v>720</v>
      </c>
      <c r="E371" t="s">
        <v>887</v>
      </c>
      <c r="F371" t="s">
        <v>877</v>
      </c>
      <c r="G371" t="s">
        <v>881</v>
      </c>
      <c r="H371">
        <v>663720</v>
      </c>
      <c r="I371" t="s">
        <v>884</v>
      </c>
      <c r="J371">
        <v>96</v>
      </c>
    </row>
    <row r="372" spans="1:10">
      <c r="A372">
        <v>371</v>
      </c>
      <c r="B372">
        <v>3610</v>
      </c>
      <c r="C372" t="s">
        <v>680</v>
      </c>
      <c r="D372">
        <v>720</v>
      </c>
      <c r="E372" t="s">
        <v>887</v>
      </c>
      <c r="F372" t="s">
        <v>877</v>
      </c>
      <c r="G372" t="s">
        <v>881</v>
      </c>
      <c r="H372">
        <v>663720</v>
      </c>
      <c r="I372" t="s">
        <v>884</v>
      </c>
      <c r="J372">
        <v>96</v>
      </c>
    </row>
    <row r="373" spans="1:10">
      <c r="A373">
        <v>372</v>
      </c>
      <c r="B373">
        <v>3620</v>
      </c>
      <c r="C373" t="s">
        <v>705</v>
      </c>
      <c r="D373">
        <v>720</v>
      </c>
      <c r="E373" t="s">
        <v>887</v>
      </c>
      <c r="F373" t="s">
        <v>877</v>
      </c>
      <c r="G373" t="s">
        <v>881</v>
      </c>
      <c r="H373">
        <v>663720</v>
      </c>
      <c r="I373" t="s">
        <v>884</v>
      </c>
      <c r="J373">
        <v>96</v>
      </c>
    </row>
    <row r="374" spans="1:10">
      <c r="A374">
        <v>373</v>
      </c>
      <c r="B374">
        <v>3630</v>
      </c>
      <c r="C374" t="s">
        <v>323</v>
      </c>
      <c r="D374">
        <v>720</v>
      </c>
      <c r="E374" t="s">
        <v>887</v>
      </c>
      <c r="F374" t="s">
        <v>877</v>
      </c>
      <c r="G374" t="s">
        <v>881</v>
      </c>
      <c r="H374">
        <v>663720</v>
      </c>
      <c r="I374" t="s">
        <v>884</v>
      </c>
      <c r="J374">
        <v>96</v>
      </c>
    </row>
    <row r="375" spans="1:10">
      <c r="A375">
        <v>374</v>
      </c>
      <c r="B375">
        <v>3640</v>
      </c>
      <c r="C375" t="s">
        <v>510</v>
      </c>
      <c r="D375">
        <v>720</v>
      </c>
      <c r="E375" t="s">
        <v>887</v>
      </c>
      <c r="F375" t="s">
        <v>877</v>
      </c>
      <c r="G375" t="s">
        <v>881</v>
      </c>
      <c r="H375">
        <v>663720</v>
      </c>
      <c r="I375" t="s">
        <v>884</v>
      </c>
      <c r="J375">
        <v>96</v>
      </c>
    </row>
    <row r="376" spans="1:10">
      <c r="A376">
        <v>375</v>
      </c>
      <c r="B376">
        <v>3650</v>
      </c>
      <c r="C376" t="s">
        <v>502</v>
      </c>
      <c r="D376">
        <v>720</v>
      </c>
      <c r="E376" t="s">
        <v>887</v>
      </c>
      <c r="F376" t="s">
        <v>877</v>
      </c>
      <c r="G376" t="s">
        <v>881</v>
      </c>
      <c r="H376">
        <v>663720</v>
      </c>
      <c r="I376" t="s">
        <v>884</v>
      </c>
      <c r="J376">
        <v>96</v>
      </c>
    </row>
    <row r="377" spans="1:10">
      <c r="A377">
        <v>376</v>
      </c>
      <c r="B377">
        <v>3660</v>
      </c>
      <c r="C377" t="s">
        <v>459</v>
      </c>
      <c r="D377">
        <v>720</v>
      </c>
      <c r="E377" t="s">
        <v>887</v>
      </c>
      <c r="F377" t="s">
        <v>877</v>
      </c>
      <c r="G377" t="s">
        <v>881</v>
      </c>
      <c r="H377">
        <v>663720</v>
      </c>
      <c r="I377" t="s">
        <v>884</v>
      </c>
      <c r="J377">
        <v>96</v>
      </c>
    </row>
    <row r="378" spans="1:10">
      <c r="A378">
        <v>377</v>
      </c>
      <c r="B378">
        <v>3670</v>
      </c>
      <c r="C378" t="s">
        <v>217</v>
      </c>
      <c r="D378">
        <v>720</v>
      </c>
      <c r="E378" t="s">
        <v>887</v>
      </c>
      <c r="F378" t="s">
        <v>877</v>
      </c>
      <c r="G378" t="s">
        <v>881</v>
      </c>
      <c r="H378">
        <v>663720</v>
      </c>
      <c r="I378" t="s">
        <v>884</v>
      </c>
      <c r="J378">
        <v>96</v>
      </c>
    </row>
    <row r="379" spans="1:10">
      <c r="A379">
        <v>378</v>
      </c>
      <c r="B379">
        <v>3680</v>
      </c>
      <c r="C379" t="s">
        <v>182</v>
      </c>
      <c r="D379">
        <v>720</v>
      </c>
      <c r="E379" t="s">
        <v>887</v>
      </c>
      <c r="F379" t="s">
        <v>877</v>
      </c>
      <c r="G379" t="s">
        <v>881</v>
      </c>
      <c r="H379">
        <v>663720</v>
      </c>
      <c r="I379" t="s">
        <v>884</v>
      </c>
      <c r="J379">
        <v>96</v>
      </c>
    </row>
    <row r="380" spans="1:10">
      <c r="A380">
        <v>379</v>
      </c>
      <c r="B380">
        <v>3690</v>
      </c>
      <c r="C380" t="s">
        <v>381</v>
      </c>
      <c r="D380">
        <v>720</v>
      </c>
      <c r="E380" t="s">
        <v>887</v>
      </c>
      <c r="F380" t="s">
        <v>877</v>
      </c>
      <c r="G380" t="s">
        <v>881</v>
      </c>
      <c r="H380">
        <v>663720</v>
      </c>
      <c r="I380" t="s">
        <v>884</v>
      </c>
      <c r="J380">
        <v>96</v>
      </c>
    </row>
    <row r="381" spans="1:10">
      <c r="A381">
        <v>380</v>
      </c>
      <c r="B381">
        <v>3700</v>
      </c>
      <c r="C381" t="s">
        <v>525</v>
      </c>
      <c r="D381">
        <v>720</v>
      </c>
      <c r="E381" t="s">
        <v>887</v>
      </c>
      <c r="F381" t="s">
        <v>877</v>
      </c>
      <c r="G381" t="s">
        <v>881</v>
      </c>
      <c r="H381">
        <v>663720</v>
      </c>
      <c r="I381" t="s">
        <v>884</v>
      </c>
      <c r="J381">
        <v>96</v>
      </c>
    </row>
    <row r="382" spans="1:10">
      <c r="A382">
        <v>381</v>
      </c>
      <c r="B382">
        <v>3710</v>
      </c>
      <c r="C382" t="s">
        <v>829</v>
      </c>
      <c r="D382">
        <v>720</v>
      </c>
      <c r="E382" t="s">
        <v>887</v>
      </c>
      <c r="F382" t="s">
        <v>877</v>
      </c>
      <c r="G382" t="s">
        <v>881</v>
      </c>
      <c r="H382">
        <v>663720</v>
      </c>
      <c r="I382" t="s">
        <v>884</v>
      </c>
      <c r="J382">
        <v>72</v>
      </c>
    </row>
    <row r="383" spans="1:10">
      <c r="A383">
        <v>382</v>
      </c>
      <c r="B383">
        <v>3720</v>
      </c>
      <c r="C383" t="s">
        <v>646</v>
      </c>
      <c r="D383">
        <v>720</v>
      </c>
      <c r="E383" t="s">
        <v>887</v>
      </c>
      <c r="F383" t="s">
        <v>877</v>
      </c>
      <c r="G383" t="s">
        <v>881</v>
      </c>
      <c r="H383">
        <v>663720</v>
      </c>
      <c r="I383" t="s">
        <v>884</v>
      </c>
      <c r="J383">
        <v>72</v>
      </c>
    </row>
    <row r="384" spans="1:10">
      <c r="A384">
        <v>383</v>
      </c>
      <c r="B384">
        <v>3730</v>
      </c>
      <c r="C384" t="s">
        <v>511</v>
      </c>
      <c r="D384">
        <v>720</v>
      </c>
      <c r="E384" t="s">
        <v>887</v>
      </c>
      <c r="F384" t="s">
        <v>877</v>
      </c>
      <c r="G384" t="s">
        <v>881</v>
      </c>
      <c r="H384">
        <v>663720</v>
      </c>
      <c r="I384" t="s">
        <v>884</v>
      </c>
      <c r="J384">
        <v>96</v>
      </c>
    </row>
    <row r="385" spans="1:10">
      <c r="A385">
        <v>384</v>
      </c>
      <c r="B385">
        <v>3740</v>
      </c>
      <c r="C385" t="s">
        <v>564</v>
      </c>
      <c r="D385">
        <v>720</v>
      </c>
      <c r="E385" t="s">
        <v>887</v>
      </c>
      <c r="F385" t="s">
        <v>877</v>
      </c>
      <c r="G385" t="s">
        <v>881</v>
      </c>
      <c r="H385">
        <v>663720</v>
      </c>
      <c r="I385" t="s">
        <v>884</v>
      </c>
      <c r="J385">
        <v>72</v>
      </c>
    </row>
    <row r="386" spans="1:10">
      <c r="A386">
        <v>385</v>
      </c>
      <c r="B386">
        <v>3750</v>
      </c>
      <c r="C386" t="s">
        <v>625</v>
      </c>
      <c r="D386">
        <v>720</v>
      </c>
      <c r="E386" t="s">
        <v>887</v>
      </c>
      <c r="F386" t="s">
        <v>877</v>
      </c>
      <c r="G386" t="s">
        <v>881</v>
      </c>
      <c r="H386">
        <v>663720</v>
      </c>
      <c r="I386" t="s">
        <v>884</v>
      </c>
      <c r="J386">
        <v>72</v>
      </c>
    </row>
    <row r="387" spans="1:10">
      <c r="A387">
        <v>386</v>
      </c>
      <c r="B387">
        <v>3770</v>
      </c>
      <c r="C387" t="s">
        <v>512</v>
      </c>
      <c r="D387">
        <v>720</v>
      </c>
      <c r="E387" t="s">
        <v>887</v>
      </c>
      <c r="F387" t="s">
        <v>877</v>
      </c>
      <c r="G387" t="s">
        <v>881</v>
      </c>
      <c r="H387">
        <v>663720</v>
      </c>
      <c r="I387" t="s">
        <v>884</v>
      </c>
      <c r="J387">
        <v>72</v>
      </c>
    </row>
    <row r="388" spans="1:10">
      <c r="A388">
        <v>387</v>
      </c>
      <c r="B388">
        <v>3780</v>
      </c>
      <c r="C388" t="s">
        <v>333</v>
      </c>
      <c r="D388">
        <v>720</v>
      </c>
      <c r="E388" t="s">
        <v>887</v>
      </c>
      <c r="F388" t="s">
        <v>877</v>
      </c>
      <c r="G388" t="s">
        <v>881</v>
      </c>
      <c r="H388">
        <v>663720</v>
      </c>
      <c r="I388" t="s">
        <v>884</v>
      </c>
      <c r="J388">
        <v>72</v>
      </c>
    </row>
    <row r="389" spans="1:10">
      <c r="A389">
        <v>388</v>
      </c>
      <c r="B389">
        <v>3790</v>
      </c>
      <c r="C389" t="s">
        <v>352</v>
      </c>
      <c r="D389">
        <v>720</v>
      </c>
      <c r="E389" t="s">
        <v>887</v>
      </c>
      <c r="F389" t="s">
        <v>877</v>
      </c>
      <c r="G389" t="s">
        <v>881</v>
      </c>
      <c r="H389">
        <v>663720</v>
      </c>
      <c r="I389" t="s">
        <v>884</v>
      </c>
      <c r="J389">
        <v>72</v>
      </c>
    </row>
    <row r="390" spans="1:10">
      <c r="A390">
        <v>389</v>
      </c>
      <c r="B390">
        <v>3800</v>
      </c>
      <c r="C390" t="s">
        <v>281</v>
      </c>
      <c r="D390">
        <v>720</v>
      </c>
      <c r="E390" t="s">
        <v>887</v>
      </c>
      <c r="F390" t="s">
        <v>877</v>
      </c>
      <c r="G390" t="s">
        <v>881</v>
      </c>
      <c r="H390">
        <v>663720</v>
      </c>
      <c r="I390" t="s">
        <v>884</v>
      </c>
      <c r="J390">
        <v>72</v>
      </c>
    </row>
    <row r="391" spans="1:10">
      <c r="A391">
        <v>390</v>
      </c>
      <c r="B391">
        <v>3810</v>
      </c>
      <c r="C391" t="s">
        <v>513</v>
      </c>
      <c r="D391">
        <v>720</v>
      </c>
      <c r="E391" t="s">
        <v>887</v>
      </c>
      <c r="F391" t="s">
        <v>877</v>
      </c>
      <c r="G391" t="s">
        <v>881</v>
      </c>
      <c r="H391">
        <v>663720</v>
      </c>
      <c r="I391" t="s">
        <v>884</v>
      </c>
      <c r="J391">
        <v>72</v>
      </c>
    </row>
    <row r="392" spans="1:10">
      <c r="A392">
        <v>391</v>
      </c>
      <c r="B392">
        <v>3850</v>
      </c>
      <c r="C392" t="s">
        <v>596</v>
      </c>
      <c r="D392">
        <v>720</v>
      </c>
      <c r="E392" t="s">
        <v>887</v>
      </c>
      <c r="F392" t="s">
        <v>877</v>
      </c>
      <c r="G392" t="s">
        <v>881</v>
      </c>
      <c r="H392">
        <v>663720</v>
      </c>
      <c r="I392" t="s">
        <v>884</v>
      </c>
      <c r="J392">
        <v>72</v>
      </c>
    </row>
    <row r="393" spans="1:10">
      <c r="A393">
        <v>392</v>
      </c>
      <c r="B393">
        <v>3860</v>
      </c>
      <c r="C393" t="s">
        <v>531</v>
      </c>
      <c r="D393">
        <v>720</v>
      </c>
      <c r="E393" t="s">
        <v>887</v>
      </c>
      <c r="F393" t="s">
        <v>877</v>
      </c>
      <c r="G393" t="s">
        <v>881</v>
      </c>
      <c r="H393">
        <v>663720</v>
      </c>
      <c r="I393" t="s">
        <v>884</v>
      </c>
      <c r="J393">
        <v>72</v>
      </c>
    </row>
    <row r="394" spans="1:10">
      <c r="A394">
        <v>393</v>
      </c>
      <c r="B394">
        <v>3870</v>
      </c>
      <c r="C394" t="s">
        <v>270</v>
      </c>
      <c r="D394">
        <v>720</v>
      </c>
      <c r="E394" t="s">
        <v>887</v>
      </c>
      <c r="F394" t="s">
        <v>877</v>
      </c>
      <c r="G394" t="s">
        <v>881</v>
      </c>
      <c r="H394">
        <v>663720</v>
      </c>
      <c r="I394" t="s">
        <v>884</v>
      </c>
      <c r="J394">
        <v>72</v>
      </c>
    </row>
    <row r="395" spans="1:10">
      <c r="A395">
        <v>394</v>
      </c>
      <c r="B395">
        <v>3880</v>
      </c>
      <c r="C395" t="s">
        <v>329</v>
      </c>
      <c r="D395">
        <v>720</v>
      </c>
      <c r="E395" t="s">
        <v>887</v>
      </c>
      <c r="F395" t="s">
        <v>877</v>
      </c>
      <c r="G395" t="s">
        <v>881</v>
      </c>
      <c r="H395">
        <v>663720</v>
      </c>
      <c r="I395" t="s">
        <v>884</v>
      </c>
      <c r="J395">
        <v>72</v>
      </c>
    </row>
    <row r="396" spans="1:10">
      <c r="A396">
        <v>395</v>
      </c>
      <c r="B396">
        <v>3890</v>
      </c>
      <c r="C396" t="s">
        <v>346</v>
      </c>
      <c r="D396">
        <v>720</v>
      </c>
      <c r="E396" t="s">
        <v>887</v>
      </c>
      <c r="F396" t="s">
        <v>877</v>
      </c>
      <c r="G396" t="s">
        <v>881</v>
      </c>
      <c r="H396">
        <v>663720</v>
      </c>
      <c r="I396" t="s">
        <v>884</v>
      </c>
      <c r="J396">
        <v>72</v>
      </c>
    </row>
    <row r="397" spans="1:10">
      <c r="A397">
        <v>396</v>
      </c>
      <c r="B397">
        <v>3900</v>
      </c>
      <c r="C397" t="s">
        <v>222</v>
      </c>
      <c r="D397">
        <v>720</v>
      </c>
      <c r="E397" t="s">
        <v>887</v>
      </c>
      <c r="F397" t="s">
        <v>877</v>
      </c>
      <c r="G397" t="s">
        <v>881</v>
      </c>
      <c r="H397">
        <v>663720</v>
      </c>
      <c r="I397" t="s">
        <v>884</v>
      </c>
      <c r="J397">
        <v>72</v>
      </c>
    </row>
    <row r="398" spans="1:10">
      <c r="A398">
        <v>397</v>
      </c>
      <c r="B398">
        <v>3910</v>
      </c>
      <c r="C398" t="s">
        <v>241</v>
      </c>
      <c r="D398">
        <v>720</v>
      </c>
      <c r="E398" t="s">
        <v>887</v>
      </c>
      <c r="F398" t="s">
        <v>877</v>
      </c>
      <c r="G398" t="s">
        <v>881</v>
      </c>
      <c r="H398">
        <v>663720</v>
      </c>
      <c r="I398" t="s">
        <v>884</v>
      </c>
      <c r="J398">
        <v>96</v>
      </c>
    </row>
    <row r="399" spans="1:10">
      <c r="A399">
        <v>398</v>
      </c>
      <c r="B399">
        <v>3920</v>
      </c>
      <c r="C399" t="s">
        <v>762</v>
      </c>
      <c r="D399">
        <v>720</v>
      </c>
      <c r="E399" t="s">
        <v>887</v>
      </c>
      <c r="F399" t="s">
        <v>877</v>
      </c>
      <c r="G399" t="s">
        <v>881</v>
      </c>
      <c r="H399">
        <v>663720</v>
      </c>
      <c r="I399" t="s">
        <v>884</v>
      </c>
      <c r="J399">
        <v>96</v>
      </c>
    </row>
    <row r="400" spans="1:10">
      <c r="A400">
        <v>399</v>
      </c>
      <c r="B400">
        <v>3940</v>
      </c>
      <c r="C400" t="s">
        <v>565</v>
      </c>
      <c r="D400">
        <v>720</v>
      </c>
      <c r="E400" t="s">
        <v>887</v>
      </c>
      <c r="F400" t="s">
        <v>877</v>
      </c>
      <c r="G400" t="s">
        <v>881</v>
      </c>
      <c r="H400">
        <v>663720</v>
      </c>
      <c r="I400" t="s">
        <v>884</v>
      </c>
      <c r="J400">
        <v>96</v>
      </c>
    </row>
    <row r="401" spans="1:10">
      <c r="A401">
        <v>400</v>
      </c>
      <c r="B401">
        <v>3950</v>
      </c>
      <c r="C401" t="s">
        <v>223</v>
      </c>
      <c r="D401">
        <v>720</v>
      </c>
      <c r="E401" t="s">
        <v>887</v>
      </c>
      <c r="F401" t="s">
        <v>877</v>
      </c>
      <c r="G401" t="s">
        <v>881</v>
      </c>
      <c r="H401">
        <v>663720</v>
      </c>
      <c r="I401" t="s">
        <v>884</v>
      </c>
      <c r="J401">
        <v>96</v>
      </c>
    </row>
    <row r="402" spans="1:10">
      <c r="A402">
        <v>401</v>
      </c>
      <c r="B402">
        <v>3960</v>
      </c>
      <c r="C402" t="s">
        <v>478</v>
      </c>
      <c r="D402">
        <v>720</v>
      </c>
      <c r="E402" t="s">
        <v>887</v>
      </c>
      <c r="F402" t="s">
        <v>877</v>
      </c>
      <c r="G402" t="s">
        <v>881</v>
      </c>
      <c r="H402">
        <v>663720</v>
      </c>
      <c r="I402" t="s">
        <v>884</v>
      </c>
      <c r="J402">
        <v>96</v>
      </c>
    </row>
    <row r="403" spans="1:10">
      <c r="A403">
        <v>402</v>
      </c>
      <c r="B403">
        <v>3970</v>
      </c>
      <c r="C403" t="s">
        <v>794</v>
      </c>
      <c r="D403">
        <v>720</v>
      </c>
      <c r="E403" t="s">
        <v>887</v>
      </c>
      <c r="F403" t="s">
        <v>877</v>
      </c>
      <c r="G403" t="s">
        <v>881</v>
      </c>
      <c r="H403">
        <v>663720</v>
      </c>
      <c r="I403" t="s">
        <v>884</v>
      </c>
      <c r="J403">
        <v>144</v>
      </c>
    </row>
    <row r="404" spans="1:10">
      <c r="A404">
        <v>403</v>
      </c>
      <c r="B404">
        <v>3980</v>
      </c>
      <c r="C404" t="s">
        <v>700</v>
      </c>
      <c r="D404">
        <v>720</v>
      </c>
      <c r="E404" t="s">
        <v>887</v>
      </c>
      <c r="F404" t="s">
        <v>877</v>
      </c>
      <c r="G404" t="s">
        <v>881</v>
      </c>
      <c r="H404">
        <v>663720</v>
      </c>
      <c r="I404" t="s">
        <v>884</v>
      </c>
      <c r="J404">
        <v>144</v>
      </c>
    </row>
    <row r="405" spans="1:10">
      <c r="A405">
        <v>404</v>
      </c>
      <c r="B405">
        <v>4000</v>
      </c>
      <c r="C405" t="s">
        <v>434</v>
      </c>
      <c r="D405">
        <v>720</v>
      </c>
      <c r="E405" t="s">
        <v>887</v>
      </c>
      <c r="F405" t="s">
        <v>877</v>
      </c>
      <c r="G405" t="s">
        <v>881</v>
      </c>
      <c r="H405">
        <v>663720</v>
      </c>
      <c r="I405" t="s">
        <v>884</v>
      </c>
      <c r="J405">
        <v>120</v>
      </c>
    </row>
    <row r="406" spans="1:10">
      <c r="A406">
        <v>405</v>
      </c>
      <c r="B406">
        <v>4010</v>
      </c>
      <c r="C406" t="s">
        <v>436</v>
      </c>
      <c r="D406">
        <v>720</v>
      </c>
      <c r="E406" t="s">
        <v>887</v>
      </c>
      <c r="F406" t="s">
        <v>877</v>
      </c>
      <c r="G406" t="s">
        <v>881</v>
      </c>
      <c r="H406">
        <v>663720</v>
      </c>
      <c r="I406" t="s">
        <v>884</v>
      </c>
      <c r="J406">
        <v>120</v>
      </c>
    </row>
    <row r="407" spans="1:10">
      <c r="A407">
        <v>406</v>
      </c>
      <c r="B407">
        <v>4011</v>
      </c>
      <c r="C407" t="s">
        <v>457</v>
      </c>
      <c r="D407">
        <v>720</v>
      </c>
      <c r="E407" t="s">
        <v>887</v>
      </c>
      <c r="F407" t="s">
        <v>877</v>
      </c>
      <c r="G407" t="s">
        <v>881</v>
      </c>
      <c r="H407">
        <v>663720</v>
      </c>
      <c r="I407" t="s">
        <v>884</v>
      </c>
      <c r="J407">
        <v>120</v>
      </c>
    </row>
    <row r="408" spans="1:10">
      <c r="A408">
        <v>407</v>
      </c>
      <c r="B408">
        <v>4020</v>
      </c>
      <c r="C408" t="s">
        <v>433</v>
      </c>
      <c r="D408">
        <v>720</v>
      </c>
      <c r="E408" t="s">
        <v>887</v>
      </c>
      <c r="F408" t="s">
        <v>877</v>
      </c>
      <c r="G408" t="s">
        <v>881</v>
      </c>
      <c r="H408">
        <v>663720</v>
      </c>
      <c r="I408" t="s">
        <v>884</v>
      </c>
      <c r="J408">
        <v>96</v>
      </c>
    </row>
    <row r="409" spans="1:10">
      <c r="A409">
        <v>408</v>
      </c>
      <c r="B409">
        <v>4030</v>
      </c>
      <c r="C409" t="s">
        <v>435</v>
      </c>
      <c r="D409">
        <v>720</v>
      </c>
      <c r="E409" t="s">
        <v>887</v>
      </c>
      <c r="F409" t="s">
        <v>877</v>
      </c>
      <c r="G409" t="s">
        <v>881</v>
      </c>
      <c r="H409">
        <v>663720</v>
      </c>
      <c r="I409" t="s">
        <v>884</v>
      </c>
      <c r="J409">
        <v>120</v>
      </c>
    </row>
    <row r="410" spans="1:10">
      <c r="A410">
        <v>409</v>
      </c>
      <c r="B410">
        <v>4040</v>
      </c>
      <c r="C410" t="s">
        <v>432</v>
      </c>
      <c r="D410">
        <v>720</v>
      </c>
      <c r="E410" t="s">
        <v>887</v>
      </c>
      <c r="F410" t="s">
        <v>877</v>
      </c>
      <c r="G410" t="s">
        <v>881</v>
      </c>
      <c r="H410">
        <v>663720</v>
      </c>
      <c r="I410" t="s">
        <v>884</v>
      </c>
      <c r="J410">
        <v>120</v>
      </c>
    </row>
    <row r="411" spans="1:10">
      <c r="A411">
        <v>410</v>
      </c>
      <c r="B411">
        <v>4050</v>
      </c>
      <c r="C411" t="s">
        <v>556</v>
      </c>
      <c r="D411">
        <v>720</v>
      </c>
      <c r="E411" t="s">
        <v>887</v>
      </c>
      <c r="F411" t="s">
        <v>877</v>
      </c>
      <c r="G411" t="s">
        <v>881</v>
      </c>
      <c r="H411">
        <v>663720</v>
      </c>
      <c r="I411" t="s">
        <v>884</v>
      </c>
      <c r="J411">
        <v>96</v>
      </c>
    </row>
    <row r="412" spans="1:10">
      <c r="A412">
        <v>411</v>
      </c>
      <c r="B412">
        <v>4060</v>
      </c>
      <c r="C412" t="s">
        <v>438</v>
      </c>
      <c r="D412">
        <v>720</v>
      </c>
      <c r="E412" t="s">
        <v>887</v>
      </c>
      <c r="F412" t="s">
        <v>877</v>
      </c>
      <c r="G412" t="s">
        <v>881</v>
      </c>
      <c r="H412">
        <v>663720</v>
      </c>
      <c r="I412" t="s">
        <v>884</v>
      </c>
      <c r="J412">
        <v>120</v>
      </c>
    </row>
    <row r="413" spans="1:10">
      <c r="A413">
        <v>412</v>
      </c>
      <c r="B413">
        <v>4070</v>
      </c>
      <c r="C413" t="s">
        <v>286</v>
      </c>
      <c r="D413">
        <v>720</v>
      </c>
      <c r="E413" t="s">
        <v>887</v>
      </c>
      <c r="F413" t="s">
        <v>877</v>
      </c>
      <c r="G413" t="s">
        <v>881</v>
      </c>
      <c r="H413">
        <v>663720</v>
      </c>
      <c r="I413" t="s">
        <v>884</v>
      </c>
      <c r="J413">
        <v>96</v>
      </c>
    </row>
    <row r="414" spans="1:10">
      <c r="A414">
        <v>413</v>
      </c>
      <c r="B414">
        <v>4080</v>
      </c>
      <c r="C414" t="s">
        <v>853</v>
      </c>
      <c r="D414">
        <v>720</v>
      </c>
      <c r="E414" t="s">
        <v>887</v>
      </c>
      <c r="F414" t="s">
        <v>877</v>
      </c>
      <c r="G414" t="s">
        <v>881</v>
      </c>
      <c r="H414">
        <v>663720</v>
      </c>
      <c r="I414" t="s">
        <v>884</v>
      </c>
      <c r="J414">
        <v>96</v>
      </c>
    </row>
    <row r="415" spans="1:10">
      <c r="A415">
        <v>414</v>
      </c>
      <c r="B415">
        <v>4090</v>
      </c>
      <c r="C415" t="s">
        <v>431</v>
      </c>
      <c r="D415">
        <v>720</v>
      </c>
      <c r="E415" t="s">
        <v>887</v>
      </c>
      <c r="F415" t="s">
        <v>877</v>
      </c>
      <c r="G415" t="s">
        <v>881</v>
      </c>
      <c r="H415">
        <v>663720</v>
      </c>
      <c r="I415" t="s">
        <v>884</v>
      </c>
      <c r="J415">
        <v>96</v>
      </c>
    </row>
    <row r="416" spans="1:10">
      <c r="A416">
        <v>415</v>
      </c>
      <c r="B416">
        <v>4100</v>
      </c>
      <c r="C416" t="s">
        <v>787</v>
      </c>
      <c r="D416">
        <v>720</v>
      </c>
      <c r="E416" t="s">
        <v>887</v>
      </c>
      <c r="F416" t="s">
        <v>877</v>
      </c>
      <c r="G416" t="s">
        <v>881</v>
      </c>
      <c r="H416">
        <v>663720</v>
      </c>
      <c r="I416" t="s">
        <v>884</v>
      </c>
      <c r="J416">
        <v>96</v>
      </c>
    </row>
    <row r="417" spans="1:10">
      <c r="A417">
        <v>416</v>
      </c>
      <c r="B417">
        <v>4110</v>
      </c>
      <c r="C417" t="s">
        <v>693</v>
      </c>
      <c r="D417">
        <v>720</v>
      </c>
      <c r="E417" t="s">
        <v>887</v>
      </c>
      <c r="F417" t="s">
        <v>877</v>
      </c>
      <c r="G417" t="s">
        <v>881</v>
      </c>
      <c r="H417">
        <v>663720</v>
      </c>
      <c r="I417" t="s">
        <v>884</v>
      </c>
      <c r="J417">
        <v>96</v>
      </c>
    </row>
    <row r="418" spans="1:10">
      <c r="A418">
        <v>417</v>
      </c>
      <c r="B418">
        <v>4120</v>
      </c>
      <c r="C418" t="s">
        <v>220</v>
      </c>
      <c r="D418">
        <v>720</v>
      </c>
      <c r="E418" t="s">
        <v>887</v>
      </c>
      <c r="F418" t="s">
        <v>877</v>
      </c>
      <c r="G418" t="s">
        <v>881</v>
      </c>
      <c r="H418">
        <v>663720</v>
      </c>
      <c r="I418" t="s">
        <v>884</v>
      </c>
      <c r="J418">
        <v>120</v>
      </c>
    </row>
    <row r="419" spans="1:10">
      <c r="A419">
        <v>418</v>
      </c>
      <c r="B419">
        <v>4130</v>
      </c>
      <c r="C419" t="s">
        <v>423</v>
      </c>
      <c r="D419">
        <v>720</v>
      </c>
      <c r="E419" t="s">
        <v>887</v>
      </c>
      <c r="F419" t="s">
        <v>877</v>
      </c>
      <c r="G419" t="s">
        <v>881</v>
      </c>
      <c r="H419">
        <v>663720</v>
      </c>
      <c r="I419" t="s">
        <v>884</v>
      </c>
      <c r="J419">
        <v>120</v>
      </c>
    </row>
    <row r="420" spans="1:10">
      <c r="A420">
        <v>419</v>
      </c>
      <c r="B420">
        <v>4140</v>
      </c>
      <c r="C420" t="s">
        <v>752</v>
      </c>
      <c r="D420">
        <v>720</v>
      </c>
      <c r="E420" t="s">
        <v>887</v>
      </c>
      <c r="F420" t="s">
        <v>877</v>
      </c>
      <c r="G420" t="s">
        <v>881</v>
      </c>
      <c r="H420">
        <v>663720</v>
      </c>
      <c r="I420" t="s">
        <v>884</v>
      </c>
      <c r="J420">
        <v>120</v>
      </c>
    </row>
    <row r="421" spans="1:10">
      <c r="A421">
        <v>420</v>
      </c>
      <c r="B421">
        <v>4150</v>
      </c>
      <c r="C421" t="s">
        <v>515</v>
      </c>
      <c r="D421">
        <v>720</v>
      </c>
      <c r="E421" t="s">
        <v>887</v>
      </c>
      <c r="F421" t="s">
        <v>877</v>
      </c>
      <c r="G421" t="s">
        <v>881</v>
      </c>
      <c r="H421">
        <v>663720</v>
      </c>
      <c r="I421" t="s">
        <v>884</v>
      </c>
      <c r="J421">
        <v>120</v>
      </c>
    </row>
    <row r="422" spans="1:10">
      <c r="A422">
        <v>421</v>
      </c>
      <c r="B422">
        <v>4170</v>
      </c>
      <c r="C422" t="s">
        <v>544</v>
      </c>
      <c r="D422">
        <v>720</v>
      </c>
      <c r="E422" t="s">
        <v>887</v>
      </c>
      <c r="F422" t="s">
        <v>877</v>
      </c>
      <c r="G422" t="s">
        <v>881</v>
      </c>
      <c r="H422">
        <v>663720</v>
      </c>
      <c r="I422" t="s">
        <v>884</v>
      </c>
      <c r="J422">
        <v>120</v>
      </c>
    </row>
    <row r="423" spans="1:10">
      <c r="A423">
        <v>422</v>
      </c>
      <c r="B423">
        <v>4180</v>
      </c>
      <c r="C423" t="s">
        <v>463</v>
      </c>
      <c r="D423">
        <v>720</v>
      </c>
      <c r="E423" t="s">
        <v>887</v>
      </c>
      <c r="F423" t="s">
        <v>877</v>
      </c>
      <c r="G423" t="s">
        <v>881</v>
      </c>
      <c r="H423">
        <v>663720</v>
      </c>
      <c r="I423" t="s">
        <v>884</v>
      </c>
      <c r="J423">
        <v>96</v>
      </c>
    </row>
    <row r="424" spans="1:10">
      <c r="A424">
        <v>423</v>
      </c>
      <c r="B424">
        <v>4190</v>
      </c>
      <c r="C424" t="s">
        <v>321</v>
      </c>
      <c r="D424">
        <v>720</v>
      </c>
      <c r="E424" t="s">
        <v>887</v>
      </c>
      <c r="F424" t="s">
        <v>877</v>
      </c>
      <c r="G424" t="s">
        <v>881</v>
      </c>
      <c r="H424">
        <v>663720</v>
      </c>
      <c r="I424" t="s">
        <v>884</v>
      </c>
      <c r="J424">
        <v>96</v>
      </c>
    </row>
    <row r="425" spans="1:10">
      <c r="A425">
        <v>424</v>
      </c>
      <c r="B425">
        <v>4300</v>
      </c>
      <c r="C425" t="s">
        <v>607</v>
      </c>
      <c r="D425">
        <v>720</v>
      </c>
      <c r="E425" t="s">
        <v>887</v>
      </c>
      <c r="F425" t="s">
        <v>877</v>
      </c>
      <c r="G425" t="s">
        <v>881</v>
      </c>
      <c r="H425">
        <v>663720</v>
      </c>
      <c r="I425" t="s">
        <v>884</v>
      </c>
      <c r="J425">
        <v>120</v>
      </c>
    </row>
    <row r="426" spans="1:10">
      <c r="A426">
        <v>425</v>
      </c>
      <c r="B426">
        <v>4310</v>
      </c>
      <c r="C426" t="s">
        <v>694</v>
      </c>
      <c r="D426">
        <v>720</v>
      </c>
      <c r="E426" t="s">
        <v>887</v>
      </c>
      <c r="F426" t="s">
        <v>877</v>
      </c>
      <c r="G426" t="s">
        <v>881</v>
      </c>
      <c r="H426">
        <v>663720</v>
      </c>
      <c r="I426" t="s">
        <v>884</v>
      </c>
      <c r="J426">
        <v>120</v>
      </c>
    </row>
    <row r="427" spans="1:10">
      <c r="A427">
        <v>426</v>
      </c>
      <c r="B427">
        <v>4320</v>
      </c>
      <c r="C427" t="s">
        <v>702</v>
      </c>
      <c r="D427">
        <v>720</v>
      </c>
      <c r="E427" t="s">
        <v>887</v>
      </c>
      <c r="F427" t="s">
        <v>877</v>
      </c>
      <c r="G427" t="s">
        <v>881</v>
      </c>
      <c r="H427">
        <v>663720</v>
      </c>
      <c r="I427" t="s">
        <v>884</v>
      </c>
      <c r="J427">
        <v>96</v>
      </c>
    </row>
    <row r="428" spans="1:10">
      <c r="A428">
        <v>427</v>
      </c>
      <c r="B428">
        <v>4330</v>
      </c>
      <c r="C428" t="s">
        <v>575</v>
      </c>
      <c r="D428">
        <v>720</v>
      </c>
      <c r="E428" t="s">
        <v>887</v>
      </c>
      <c r="F428" t="s">
        <v>877</v>
      </c>
      <c r="G428" t="s">
        <v>881</v>
      </c>
      <c r="H428">
        <v>663720</v>
      </c>
      <c r="I428" t="s">
        <v>884</v>
      </c>
      <c r="J428">
        <v>120</v>
      </c>
    </row>
    <row r="429" spans="1:10">
      <c r="A429">
        <v>428</v>
      </c>
      <c r="B429">
        <v>4340</v>
      </c>
      <c r="C429" t="s">
        <v>330</v>
      </c>
      <c r="D429">
        <v>720</v>
      </c>
      <c r="E429" t="s">
        <v>887</v>
      </c>
      <c r="F429" t="s">
        <v>877</v>
      </c>
      <c r="G429" t="s">
        <v>881</v>
      </c>
      <c r="H429">
        <v>663720</v>
      </c>
      <c r="I429" t="s">
        <v>884</v>
      </c>
      <c r="J429">
        <v>120</v>
      </c>
    </row>
    <row r="430" spans="1:10">
      <c r="A430">
        <v>429</v>
      </c>
      <c r="B430">
        <v>4350</v>
      </c>
      <c r="C430" t="s">
        <v>315</v>
      </c>
      <c r="D430">
        <v>720</v>
      </c>
      <c r="E430" t="s">
        <v>887</v>
      </c>
      <c r="F430" t="s">
        <v>877</v>
      </c>
      <c r="G430" t="s">
        <v>881</v>
      </c>
      <c r="H430">
        <v>663720</v>
      </c>
      <c r="I430" t="s">
        <v>884</v>
      </c>
      <c r="J430">
        <v>120</v>
      </c>
    </row>
    <row r="431" spans="1:10">
      <c r="A431">
        <v>430</v>
      </c>
      <c r="B431">
        <v>4360</v>
      </c>
      <c r="C431" t="s">
        <v>316</v>
      </c>
      <c r="D431">
        <v>720</v>
      </c>
      <c r="E431" t="s">
        <v>887</v>
      </c>
      <c r="F431" t="s">
        <v>877</v>
      </c>
      <c r="G431" t="s">
        <v>881</v>
      </c>
      <c r="H431">
        <v>663720</v>
      </c>
      <c r="I431" t="s">
        <v>884</v>
      </c>
      <c r="J431">
        <v>96</v>
      </c>
    </row>
    <row r="432" spans="1:10">
      <c r="A432">
        <v>431</v>
      </c>
      <c r="B432">
        <v>4370</v>
      </c>
      <c r="C432" t="s">
        <v>325</v>
      </c>
      <c r="D432">
        <v>720</v>
      </c>
      <c r="E432" t="s">
        <v>887</v>
      </c>
      <c r="F432" t="s">
        <v>877</v>
      </c>
      <c r="G432" t="s">
        <v>881</v>
      </c>
      <c r="H432">
        <v>663720</v>
      </c>
      <c r="I432" t="s">
        <v>884</v>
      </c>
      <c r="J432">
        <v>120</v>
      </c>
    </row>
    <row r="433" spans="1:10">
      <c r="A433">
        <v>432</v>
      </c>
      <c r="B433">
        <v>4380</v>
      </c>
      <c r="C433" t="s">
        <v>529</v>
      </c>
      <c r="D433">
        <v>720</v>
      </c>
      <c r="E433" t="s">
        <v>887</v>
      </c>
      <c r="F433" t="s">
        <v>877</v>
      </c>
      <c r="G433" t="s">
        <v>881</v>
      </c>
      <c r="H433">
        <v>663720</v>
      </c>
      <c r="I433" t="s">
        <v>884</v>
      </c>
      <c r="J433">
        <v>120</v>
      </c>
    </row>
    <row r="434" spans="1:10">
      <c r="A434">
        <v>433</v>
      </c>
      <c r="B434">
        <v>4390</v>
      </c>
      <c r="C434" t="s">
        <v>379</v>
      </c>
      <c r="D434">
        <v>720</v>
      </c>
      <c r="E434" t="s">
        <v>887</v>
      </c>
      <c r="F434" t="s">
        <v>877</v>
      </c>
      <c r="G434" t="s">
        <v>881</v>
      </c>
      <c r="H434">
        <v>663720</v>
      </c>
      <c r="I434" t="s">
        <v>884</v>
      </c>
      <c r="J434">
        <v>96</v>
      </c>
    </row>
    <row r="435" spans="1:10">
      <c r="A435">
        <v>434</v>
      </c>
      <c r="B435">
        <v>4400</v>
      </c>
      <c r="C435" t="s">
        <v>493</v>
      </c>
      <c r="D435">
        <v>720</v>
      </c>
      <c r="E435" t="s">
        <v>887</v>
      </c>
      <c r="F435" t="s">
        <v>877</v>
      </c>
      <c r="G435" t="s">
        <v>881</v>
      </c>
      <c r="H435">
        <v>663720</v>
      </c>
      <c r="I435" t="s">
        <v>884</v>
      </c>
      <c r="J435">
        <v>120</v>
      </c>
    </row>
    <row r="436" spans="1:10">
      <c r="A436">
        <v>435</v>
      </c>
      <c r="B436">
        <v>4410</v>
      </c>
      <c r="C436" t="s">
        <v>711</v>
      </c>
      <c r="D436">
        <v>720</v>
      </c>
      <c r="E436" t="s">
        <v>887</v>
      </c>
      <c r="F436" t="s">
        <v>877</v>
      </c>
      <c r="G436" t="s">
        <v>881</v>
      </c>
      <c r="H436">
        <v>663720</v>
      </c>
      <c r="I436" t="s">
        <v>884</v>
      </c>
      <c r="J436">
        <v>120</v>
      </c>
    </row>
    <row r="437" spans="1:10">
      <c r="A437">
        <v>436</v>
      </c>
      <c r="B437">
        <v>4420</v>
      </c>
      <c r="C437" t="s">
        <v>585</v>
      </c>
      <c r="D437">
        <v>720</v>
      </c>
      <c r="E437" t="s">
        <v>887</v>
      </c>
      <c r="F437" t="s">
        <v>877</v>
      </c>
      <c r="G437" t="s">
        <v>881</v>
      </c>
      <c r="H437">
        <v>663720</v>
      </c>
      <c r="I437" t="s">
        <v>884</v>
      </c>
      <c r="J437">
        <v>96</v>
      </c>
    </row>
    <row r="438" spans="1:10">
      <c r="A438">
        <v>437</v>
      </c>
      <c r="B438">
        <v>4430</v>
      </c>
      <c r="C438" t="s">
        <v>828</v>
      </c>
      <c r="D438">
        <v>720</v>
      </c>
      <c r="E438" t="s">
        <v>887</v>
      </c>
      <c r="F438" t="s">
        <v>877</v>
      </c>
      <c r="G438" t="s">
        <v>881</v>
      </c>
      <c r="H438">
        <v>663720</v>
      </c>
      <c r="I438" t="s">
        <v>884</v>
      </c>
      <c r="J438">
        <v>96</v>
      </c>
    </row>
    <row r="439" spans="1:10">
      <c r="A439">
        <v>438</v>
      </c>
      <c r="B439">
        <v>4440</v>
      </c>
      <c r="C439" t="s">
        <v>826</v>
      </c>
      <c r="D439">
        <v>720</v>
      </c>
      <c r="E439" t="s">
        <v>887</v>
      </c>
      <c r="F439" t="s">
        <v>877</v>
      </c>
      <c r="G439" t="s">
        <v>881</v>
      </c>
      <c r="H439">
        <v>663720</v>
      </c>
      <c r="I439" t="s">
        <v>884</v>
      </c>
      <c r="J439">
        <v>96</v>
      </c>
    </row>
    <row r="440" spans="1:10">
      <c r="A440">
        <v>439</v>
      </c>
      <c r="B440">
        <v>4450</v>
      </c>
      <c r="C440" t="s">
        <v>429</v>
      </c>
      <c r="D440">
        <v>720</v>
      </c>
      <c r="E440" t="s">
        <v>887</v>
      </c>
      <c r="F440" t="s">
        <v>877</v>
      </c>
      <c r="G440" t="s">
        <v>881</v>
      </c>
      <c r="H440">
        <v>663720</v>
      </c>
      <c r="I440" t="s">
        <v>884</v>
      </c>
      <c r="J440">
        <v>96</v>
      </c>
    </row>
    <row r="441" spans="1:10">
      <c r="A441">
        <v>440</v>
      </c>
      <c r="B441">
        <v>4470</v>
      </c>
      <c r="C441" t="s">
        <v>862</v>
      </c>
      <c r="D441">
        <v>720</v>
      </c>
      <c r="E441" t="s">
        <v>887</v>
      </c>
      <c r="F441" t="s">
        <v>877</v>
      </c>
      <c r="G441" t="s">
        <v>881</v>
      </c>
      <c r="H441">
        <v>663720</v>
      </c>
      <c r="I441" t="s">
        <v>884</v>
      </c>
      <c r="J441">
        <v>96</v>
      </c>
    </row>
    <row r="442" spans="1:10">
      <c r="A442">
        <v>441</v>
      </c>
      <c r="B442">
        <v>4480</v>
      </c>
      <c r="C442" t="s">
        <v>238</v>
      </c>
      <c r="D442">
        <v>720</v>
      </c>
      <c r="E442" t="s">
        <v>887</v>
      </c>
      <c r="F442" t="s">
        <v>877</v>
      </c>
      <c r="G442" t="s">
        <v>881</v>
      </c>
      <c r="H442">
        <v>663720</v>
      </c>
      <c r="I442" t="s">
        <v>884</v>
      </c>
      <c r="J442">
        <v>60</v>
      </c>
    </row>
    <row r="443" spans="1:10">
      <c r="A443">
        <v>442</v>
      </c>
      <c r="B443">
        <v>4480</v>
      </c>
      <c r="C443" t="s">
        <v>238</v>
      </c>
      <c r="D443">
        <v>800</v>
      </c>
      <c r="E443" t="s">
        <v>164</v>
      </c>
      <c r="F443" t="s">
        <v>1145</v>
      </c>
      <c r="G443" t="s">
        <v>1144</v>
      </c>
      <c r="H443">
        <v>664800</v>
      </c>
      <c r="I443" t="s">
        <v>1143</v>
      </c>
      <c r="J443">
        <v>60</v>
      </c>
    </row>
    <row r="444" spans="1:10">
      <c r="A444">
        <v>443</v>
      </c>
      <c r="B444">
        <v>4490</v>
      </c>
      <c r="C444" t="s">
        <v>389</v>
      </c>
      <c r="D444">
        <v>720</v>
      </c>
      <c r="E444" t="s">
        <v>887</v>
      </c>
      <c r="F444" t="s">
        <v>877</v>
      </c>
      <c r="G444" t="s">
        <v>881</v>
      </c>
      <c r="H444">
        <v>663720</v>
      </c>
      <c r="I444" t="s">
        <v>884</v>
      </c>
      <c r="J444">
        <v>72</v>
      </c>
    </row>
    <row r="445" spans="1:10">
      <c r="A445">
        <v>444</v>
      </c>
      <c r="B445">
        <v>4600</v>
      </c>
      <c r="C445" t="s">
        <v>538</v>
      </c>
      <c r="D445">
        <v>720</v>
      </c>
      <c r="E445" t="s">
        <v>887</v>
      </c>
      <c r="F445" t="s">
        <v>877</v>
      </c>
      <c r="G445" t="s">
        <v>881</v>
      </c>
      <c r="H445">
        <v>663720</v>
      </c>
      <c r="I445" t="s">
        <v>884</v>
      </c>
      <c r="J445">
        <v>96</v>
      </c>
    </row>
    <row r="446" spans="1:10">
      <c r="A446">
        <v>445</v>
      </c>
      <c r="B446">
        <v>4610</v>
      </c>
      <c r="C446" t="s">
        <v>228</v>
      </c>
      <c r="D446">
        <v>720</v>
      </c>
      <c r="E446" t="s">
        <v>887</v>
      </c>
      <c r="F446" t="s">
        <v>877</v>
      </c>
      <c r="G446" t="s">
        <v>881</v>
      </c>
      <c r="H446">
        <v>663720</v>
      </c>
      <c r="I446" t="s">
        <v>884</v>
      </c>
      <c r="J446">
        <v>96</v>
      </c>
    </row>
    <row r="447" spans="1:10">
      <c r="A447">
        <v>446</v>
      </c>
      <c r="B447">
        <v>4630</v>
      </c>
      <c r="C447" t="s">
        <v>627</v>
      </c>
      <c r="D447">
        <v>720</v>
      </c>
      <c r="E447" t="s">
        <v>887</v>
      </c>
      <c r="F447" t="s">
        <v>877</v>
      </c>
      <c r="G447" t="s">
        <v>881</v>
      </c>
      <c r="H447">
        <v>663720</v>
      </c>
      <c r="I447" t="s">
        <v>884</v>
      </c>
      <c r="J447">
        <v>96</v>
      </c>
    </row>
    <row r="448" spans="1:10">
      <c r="A448">
        <v>447</v>
      </c>
      <c r="B448">
        <v>4640</v>
      </c>
      <c r="C448" t="s">
        <v>419</v>
      </c>
      <c r="D448">
        <v>720</v>
      </c>
      <c r="E448" t="s">
        <v>887</v>
      </c>
      <c r="F448" t="s">
        <v>877</v>
      </c>
      <c r="G448" t="s">
        <v>881</v>
      </c>
      <c r="H448">
        <v>663720</v>
      </c>
      <c r="I448" t="s">
        <v>884</v>
      </c>
      <c r="J448">
        <v>96</v>
      </c>
    </row>
    <row r="449" spans="1:10">
      <c r="A449">
        <v>448</v>
      </c>
      <c r="B449">
        <v>4640</v>
      </c>
      <c r="C449" t="s">
        <v>419</v>
      </c>
      <c r="D449">
        <v>850</v>
      </c>
      <c r="E449" t="s">
        <v>906</v>
      </c>
      <c r="F449" t="s">
        <v>903</v>
      </c>
      <c r="G449" t="s">
        <v>902</v>
      </c>
      <c r="H449">
        <v>664850</v>
      </c>
      <c r="I449" t="s">
        <v>905</v>
      </c>
      <c r="J449">
        <v>180</v>
      </c>
    </row>
    <row r="450" spans="1:10">
      <c r="A450">
        <v>449</v>
      </c>
      <c r="B450">
        <v>4660</v>
      </c>
      <c r="C450" t="s">
        <v>542</v>
      </c>
      <c r="D450">
        <v>720</v>
      </c>
      <c r="E450" t="s">
        <v>887</v>
      </c>
      <c r="F450" t="s">
        <v>877</v>
      </c>
      <c r="G450" t="s">
        <v>881</v>
      </c>
      <c r="H450">
        <v>663720</v>
      </c>
      <c r="I450" t="s">
        <v>884</v>
      </c>
      <c r="J450">
        <v>96</v>
      </c>
    </row>
    <row r="451" spans="1:10">
      <c r="A451">
        <v>450</v>
      </c>
      <c r="B451">
        <v>4670</v>
      </c>
      <c r="C451" t="s">
        <v>678</v>
      </c>
      <c r="D451">
        <v>720</v>
      </c>
      <c r="E451" t="s">
        <v>887</v>
      </c>
      <c r="F451" t="s">
        <v>877</v>
      </c>
      <c r="G451" t="s">
        <v>881</v>
      </c>
      <c r="H451">
        <v>663720</v>
      </c>
      <c r="I451" t="s">
        <v>884</v>
      </c>
      <c r="J451">
        <v>96</v>
      </c>
    </row>
    <row r="452" spans="1:10">
      <c r="A452">
        <v>451</v>
      </c>
      <c r="B452">
        <v>4680</v>
      </c>
      <c r="C452" t="s">
        <v>441</v>
      </c>
      <c r="D452">
        <v>720</v>
      </c>
      <c r="E452" t="s">
        <v>887</v>
      </c>
      <c r="F452" t="s">
        <v>877</v>
      </c>
      <c r="G452" t="s">
        <v>881</v>
      </c>
      <c r="H452">
        <v>663720</v>
      </c>
      <c r="I452" t="s">
        <v>884</v>
      </c>
      <c r="J452">
        <v>96</v>
      </c>
    </row>
    <row r="453" spans="1:10">
      <c r="A453">
        <v>452</v>
      </c>
      <c r="B453">
        <v>4690</v>
      </c>
      <c r="C453" t="s">
        <v>377</v>
      </c>
      <c r="D453">
        <v>720</v>
      </c>
      <c r="E453" t="s">
        <v>887</v>
      </c>
      <c r="F453" t="s">
        <v>877</v>
      </c>
      <c r="G453" t="s">
        <v>881</v>
      </c>
      <c r="H453">
        <v>663720</v>
      </c>
      <c r="I453" t="s">
        <v>884</v>
      </c>
      <c r="J453">
        <v>96</v>
      </c>
    </row>
    <row r="454" spans="1:10">
      <c r="A454">
        <v>453</v>
      </c>
      <c r="B454">
        <v>5000</v>
      </c>
      <c r="C454" t="s">
        <v>615</v>
      </c>
      <c r="D454">
        <v>720</v>
      </c>
      <c r="E454" t="s">
        <v>887</v>
      </c>
      <c r="F454" t="s">
        <v>877</v>
      </c>
      <c r="G454" t="s">
        <v>881</v>
      </c>
      <c r="H454">
        <v>663720</v>
      </c>
      <c r="I454" t="s">
        <v>884</v>
      </c>
      <c r="J454">
        <v>144</v>
      </c>
    </row>
    <row r="455" spans="1:10">
      <c r="A455">
        <v>454</v>
      </c>
      <c r="B455">
        <v>5010</v>
      </c>
      <c r="C455" t="s">
        <v>481</v>
      </c>
      <c r="D455">
        <v>720</v>
      </c>
      <c r="E455" t="s">
        <v>887</v>
      </c>
      <c r="F455" t="s">
        <v>877</v>
      </c>
      <c r="G455" t="s">
        <v>881</v>
      </c>
      <c r="H455">
        <v>663720</v>
      </c>
      <c r="I455" t="s">
        <v>884</v>
      </c>
      <c r="J455">
        <v>144</v>
      </c>
    </row>
    <row r="456" spans="1:10">
      <c r="A456">
        <v>455</v>
      </c>
      <c r="B456">
        <v>5020</v>
      </c>
      <c r="C456" t="s">
        <v>271</v>
      </c>
      <c r="D456">
        <v>720</v>
      </c>
      <c r="E456" t="s">
        <v>887</v>
      </c>
      <c r="F456" t="s">
        <v>877</v>
      </c>
      <c r="G456" t="s">
        <v>881</v>
      </c>
      <c r="H456">
        <v>663720</v>
      </c>
      <c r="I456" t="s">
        <v>884</v>
      </c>
      <c r="J456">
        <v>144</v>
      </c>
    </row>
    <row r="457" spans="1:10">
      <c r="A457">
        <v>456</v>
      </c>
      <c r="B457">
        <v>5030</v>
      </c>
      <c r="C457" t="s">
        <v>192</v>
      </c>
      <c r="D457">
        <v>720</v>
      </c>
      <c r="E457" t="s">
        <v>887</v>
      </c>
      <c r="F457" t="s">
        <v>877</v>
      </c>
      <c r="G457" t="s">
        <v>881</v>
      </c>
      <c r="H457">
        <v>663720</v>
      </c>
      <c r="I457" t="s">
        <v>884</v>
      </c>
      <c r="J457">
        <v>144</v>
      </c>
    </row>
    <row r="458" spans="1:10">
      <c r="A458">
        <v>457</v>
      </c>
      <c r="B458">
        <v>5040</v>
      </c>
      <c r="C458" t="s">
        <v>294</v>
      </c>
      <c r="D458">
        <v>720</v>
      </c>
      <c r="E458" t="s">
        <v>887</v>
      </c>
      <c r="F458" t="s">
        <v>877</v>
      </c>
      <c r="G458" t="s">
        <v>881</v>
      </c>
      <c r="H458">
        <v>663720</v>
      </c>
      <c r="I458" t="s">
        <v>884</v>
      </c>
      <c r="J458">
        <v>144</v>
      </c>
    </row>
    <row r="459" spans="1:10">
      <c r="A459">
        <v>458</v>
      </c>
      <c r="B459">
        <v>5050</v>
      </c>
      <c r="C459" t="s">
        <v>539</v>
      </c>
      <c r="D459">
        <v>720</v>
      </c>
      <c r="E459" t="s">
        <v>887</v>
      </c>
      <c r="F459" t="s">
        <v>877</v>
      </c>
      <c r="G459" t="s">
        <v>881</v>
      </c>
      <c r="H459">
        <v>663720</v>
      </c>
      <c r="I459" t="s">
        <v>884</v>
      </c>
      <c r="J459">
        <v>120</v>
      </c>
    </row>
    <row r="460" spans="1:10">
      <c r="A460">
        <v>459</v>
      </c>
      <c r="B460">
        <v>5060</v>
      </c>
      <c r="C460" t="s">
        <v>540</v>
      </c>
      <c r="D460">
        <v>720</v>
      </c>
      <c r="E460" t="s">
        <v>887</v>
      </c>
      <c r="F460" t="s">
        <v>877</v>
      </c>
      <c r="G460" t="s">
        <v>881</v>
      </c>
      <c r="H460">
        <v>663720</v>
      </c>
      <c r="I460" t="s">
        <v>884</v>
      </c>
      <c r="J460">
        <v>96</v>
      </c>
    </row>
    <row r="461" spans="1:10">
      <c r="A461">
        <v>460</v>
      </c>
      <c r="B461">
        <v>5070</v>
      </c>
      <c r="C461" t="s">
        <v>566</v>
      </c>
      <c r="D461">
        <v>720</v>
      </c>
      <c r="E461" t="s">
        <v>887</v>
      </c>
      <c r="F461" t="s">
        <v>877</v>
      </c>
      <c r="G461" t="s">
        <v>881</v>
      </c>
      <c r="H461">
        <v>663720</v>
      </c>
      <c r="I461" t="s">
        <v>884</v>
      </c>
      <c r="J461">
        <v>96</v>
      </c>
    </row>
    <row r="462" spans="1:10">
      <c r="A462">
        <v>461</v>
      </c>
      <c r="B462">
        <v>5080</v>
      </c>
      <c r="C462" t="s">
        <v>503</v>
      </c>
      <c r="D462">
        <v>720</v>
      </c>
      <c r="E462" t="s">
        <v>887</v>
      </c>
      <c r="F462" t="s">
        <v>877</v>
      </c>
      <c r="G462" t="s">
        <v>881</v>
      </c>
      <c r="H462">
        <v>663720</v>
      </c>
      <c r="I462" t="s">
        <v>884</v>
      </c>
      <c r="J462">
        <v>96</v>
      </c>
    </row>
    <row r="463" spans="1:10">
      <c r="A463">
        <v>462</v>
      </c>
      <c r="B463">
        <v>5090</v>
      </c>
      <c r="C463" t="s">
        <v>603</v>
      </c>
      <c r="D463">
        <v>720</v>
      </c>
      <c r="E463" t="s">
        <v>887</v>
      </c>
      <c r="F463" t="s">
        <v>877</v>
      </c>
      <c r="G463" t="s">
        <v>881</v>
      </c>
      <c r="H463">
        <v>663720</v>
      </c>
      <c r="I463" t="s">
        <v>884</v>
      </c>
      <c r="J463">
        <v>120</v>
      </c>
    </row>
    <row r="464" spans="1:10">
      <c r="A464">
        <v>463</v>
      </c>
      <c r="B464">
        <v>5091</v>
      </c>
      <c r="C464" t="s">
        <v>449</v>
      </c>
      <c r="D464">
        <v>720</v>
      </c>
      <c r="E464" t="s">
        <v>887</v>
      </c>
      <c r="F464" t="s">
        <v>877</v>
      </c>
      <c r="G464" t="s">
        <v>881</v>
      </c>
      <c r="H464">
        <v>663720</v>
      </c>
      <c r="I464" t="s">
        <v>884</v>
      </c>
      <c r="J464">
        <v>120</v>
      </c>
    </row>
    <row r="465" spans="1:10">
      <c r="A465">
        <v>464</v>
      </c>
      <c r="B465">
        <v>5092</v>
      </c>
      <c r="C465" t="s">
        <v>872</v>
      </c>
      <c r="D465">
        <v>720</v>
      </c>
      <c r="E465" t="s">
        <v>887</v>
      </c>
      <c r="F465" t="s">
        <v>877</v>
      </c>
      <c r="G465" t="s">
        <v>881</v>
      </c>
      <c r="H465">
        <v>663720</v>
      </c>
      <c r="I465" t="s">
        <v>884</v>
      </c>
      <c r="J465">
        <v>120</v>
      </c>
    </row>
    <row r="466" spans="1:10">
      <c r="A466">
        <v>465</v>
      </c>
      <c r="B466">
        <v>5100</v>
      </c>
      <c r="C466" t="s">
        <v>776</v>
      </c>
      <c r="D466">
        <v>720</v>
      </c>
      <c r="E466" t="s">
        <v>887</v>
      </c>
      <c r="F466" t="s">
        <v>877</v>
      </c>
      <c r="G466" t="s">
        <v>881</v>
      </c>
      <c r="H466">
        <v>663720</v>
      </c>
      <c r="I466" t="s">
        <v>884</v>
      </c>
      <c r="J466">
        <v>144</v>
      </c>
    </row>
    <row r="467" spans="1:10">
      <c r="A467">
        <v>466</v>
      </c>
      <c r="B467">
        <v>5110</v>
      </c>
      <c r="C467" t="s">
        <v>660</v>
      </c>
      <c r="D467">
        <v>720</v>
      </c>
      <c r="E467" t="s">
        <v>887</v>
      </c>
      <c r="F467" t="s">
        <v>877</v>
      </c>
      <c r="G467" t="s">
        <v>881</v>
      </c>
      <c r="H467">
        <v>663720</v>
      </c>
      <c r="I467" t="s">
        <v>884</v>
      </c>
      <c r="J467">
        <v>144</v>
      </c>
    </row>
    <row r="468" spans="1:10">
      <c r="A468">
        <v>467</v>
      </c>
      <c r="B468">
        <v>5120</v>
      </c>
      <c r="C468" t="s">
        <v>450</v>
      </c>
      <c r="D468">
        <v>720</v>
      </c>
      <c r="E468" t="s">
        <v>887</v>
      </c>
      <c r="F468" t="s">
        <v>877</v>
      </c>
      <c r="G468" t="s">
        <v>881</v>
      </c>
      <c r="H468">
        <v>663720</v>
      </c>
      <c r="I468" t="s">
        <v>884</v>
      </c>
      <c r="J468">
        <v>144</v>
      </c>
    </row>
    <row r="469" spans="1:10">
      <c r="A469">
        <v>468</v>
      </c>
      <c r="B469">
        <v>5130</v>
      </c>
      <c r="C469" t="s">
        <v>353</v>
      </c>
      <c r="D469">
        <v>720</v>
      </c>
      <c r="E469" t="s">
        <v>887</v>
      </c>
      <c r="F469" t="s">
        <v>877</v>
      </c>
      <c r="G469" t="s">
        <v>881</v>
      </c>
      <c r="H469">
        <v>663720</v>
      </c>
      <c r="I469" t="s">
        <v>884</v>
      </c>
      <c r="J469">
        <v>144</v>
      </c>
    </row>
    <row r="470" spans="1:10">
      <c r="A470">
        <v>469</v>
      </c>
      <c r="B470">
        <v>5140</v>
      </c>
      <c r="C470" t="s">
        <v>667</v>
      </c>
      <c r="D470">
        <v>720</v>
      </c>
      <c r="E470" t="s">
        <v>887</v>
      </c>
      <c r="F470" t="s">
        <v>877</v>
      </c>
      <c r="G470" t="s">
        <v>881</v>
      </c>
      <c r="H470">
        <v>663720</v>
      </c>
      <c r="I470" t="s">
        <v>884</v>
      </c>
      <c r="J470">
        <v>120</v>
      </c>
    </row>
    <row r="471" spans="1:10">
      <c r="A471">
        <v>470</v>
      </c>
      <c r="B471">
        <v>5160</v>
      </c>
      <c r="C471" t="s">
        <v>777</v>
      </c>
      <c r="D471">
        <v>720</v>
      </c>
      <c r="E471" t="s">
        <v>887</v>
      </c>
      <c r="F471" t="s">
        <v>877</v>
      </c>
      <c r="G471" t="s">
        <v>881</v>
      </c>
      <c r="H471">
        <v>663720</v>
      </c>
      <c r="I471" t="s">
        <v>884</v>
      </c>
      <c r="J471">
        <v>120</v>
      </c>
    </row>
    <row r="472" spans="1:10">
      <c r="A472">
        <v>471</v>
      </c>
      <c r="B472">
        <v>5170</v>
      </c>
      <c r="C472" t="s">
        <v>775</v>
      </c>
      <c r="D472">
        <v>720</v>
      </c>
      <c r="E472" t="s">
        <v>887</v>
      </c>
      <c r="F472" t="s">
        <v>877</v>
      </c>
      <c r="G472" t="s">
        <v>881</v>
      </c>
      <c r="H472">
        <v>663720</v>
      </c>
      <c r="I472" t="s">
        <v>884</v>
      </c>
      <c r="J472">
        <v>84</v>
      </c>
    </row>
    <row r="473" spans="1:10">
      <c r="A473">
        <v>472</v>
      </c>
      <c r="B473">
        <v>5180</v>
      </c>
      <c r="C473" t="s">
        <v>778</v>
      </c>
      <c r="D473">
        <v>720</v>
      </c>
      <c r="E473" t="s">
        <v>887</v>
      </c>
      <c r="F473" t="s">
        <v>877</v>
      </c>
      <c r="G473" t="s">
        <v>881</v>
      </c>
      <c r="H473">
        <v>663720</v>
      </c>
      <c r="I473" t="s">
        <v>884</v>
      </c>
      <c r="J473">
        <v>96</v>
      </c>
    </row>
    <row r="474" spans="1:10">
      <c r="A474">
        <v>473</v>
      </c>
      <c r="B474">
        <v>5190</v>
      </c>
      <c r="C474" t="s">
        <v>394</v>
      </c>
      <c r="D474">
        <v>720</v>
      </c>
      <c r="E474" t="s">
        <v>887</v>
      </c>
      <c r="F474" t="s">
        <v>877</v>
      </c>
      <c r="G474" t="s">
        <v>881</v>
      </c>
      <c r="H474">
        <v>663720</v>
      </c>
      <c r="I474" t="s">
        <v>884</v>
      </c>
      <c r="J474">
        <v>96</v>
      </c>
    </row>
    <row r="475" spans="1:10">
      <c r="A475">
        <v>474</v>
      </c>
      <c r="B475">
        <v>5200</v>
      </c>
      <c r="C475" t="s">
        <v>482</v>
      </c>
      <c r="D475">
        <v>720</v>
      </c>
      <c r="E475" t="s">
        <v>887</v>
      </c>
      <c r="F475" t="s">
        <v>877</v>
      </c>
      <c r="G475" t="s">
        <v>881</v>
      </c>
      <c r="H475">
        <v>663720</v>
      </c>
      <c r="I475" t="s">
        <v>884</v>
      </c>
      <c r="J475">
        <v>96</v>
      </c>
    </row>
    <row r="476" spans="1:10">
      <c r="A476">
        <v>475</v>
      </c>
      <c r="B476">
        <v>5210</v>
      </c>
      <c r="C476" t="s">
        <v>739</v>
      </c>
      <c r="D476">
        <v>720</v>
      </c>
      <c r="E476" t="s">
        <v>887</v>
      </c>
      <c r="F476" t="s">
        <v>877</v>
      </c>
      <c r="G476" t="s">
        <v>881</v>
      </c>
      <c r="H476">
        <v>663720</v>
      </c>
      <c r="I476" t="s">
        <v>884</v>
      </c>
      <c r="J476">
        <v>96</v>
      </c>
    </row>
    <row r="477" spans="1:10">
      <c r="A477">
        <v>476</v>
      </c>
      <c r="B477">
        <v>5220</v>
      </c>
      <c r="C477" t="s">
        <v>735</v>
      </c>
      <c r="D477">
        <v>720</v>
      </c>
      <c r="E477" t="s">
        <v>887</v>
      </c>
      <c r="F477" t="s">
        <v>877</v>
      </c>
      <c r="G477" t="s">
        <v>881</v>
      </c>
      <c r="H477">
        <v>663720</v>
      </c>
      <c r="I477" t="s">
        <v>884</v>
      </c>
      <c r="J477">
        <v>96</v>
      </c>
    </row>
    <row r="478" spans="1:10">
      <c r="A478">
        <v>477</v>
      </c>
      <c r="B478">
        <v>5230</v>
      </c>
      <c r="C478" t="s">
        <v>812</v>
      </c>
      <c r="D478">
        <v>720</v>
      </c>
      <c r="E478" t="s">
        <v>887</v>
      </c>
      <c r="F478" t="s">
        <v>877</v>
      </c>
      <c r="G478" t="s">
        <v>881</v>
      </c>
      <c r="H478">
        <v>663720</v>
      </c>
      <c r="I478" t="s">
        <v>884</v>
      </c>
      <c r="J478">
        <v>72</v>
      </c>
    </row>
    <row r="479" spans="1:10">
      <c r="A479">
        <v>478</v>
      </c>
      <c r="B479">
        <v>5240</v>
      </c>
      <c r="C479" t="s">
        <v>480</v>
      </c>
      <c r="D479">
        <v>720</v>
      </c>
      <c r="E479" t="s">
        <v>887</v>
      </c>
      <c r="F479" t="s">
        <v>877</v>
      </c>
      <c r="G479" t="s">
        <v>881</v>
      </c>
      <c r="H479">
        <v>663720</v>
      </c>
      <c r="I479" t="s">
        <v>884</v>
      </c>
      <c r="J479">
        <v>96</v>
      </c>
    </row>
    <row r="480" spans="1:10">
      <c r="A480">
        <v>479</v>
      </c>
      <c r="B480">
        <v>5250</v>
      </c>
      <c r="C480" t="s">
        <v>673</v>
      </c>
      <c r="D480">
        <v>720</v>
      </c>
      <c r="E480" t="s">
        <v>887</v>
      </c>
      <c r="F480" t="s">
        <v>877</v>
      </c>
      <c r="G480" t="s">
        <v>881</v>
      </c>
      <c r="H480">
        <v>663720</v>
      </c>
      <c r="I480" t="s">
        <v>884</v>
      </c>
      <c r="J480">
        <v>96</v>
      </c>
    </row>
    <row r="481" spans="1:10">
      <c r="A481">
        <v>480</v>
      </c>
      <c r="B481">
        <v>5270</v>
      </c>
      <c r="C481" t="s">
        <v>755</v>
      </c>
      <c r="D481">
        <v>720</v>
      </c>
      <c r="E481" t="s">
        <v>887</v>
      </c>
      <c r="F481" t="s">
        <v>877</v>
      </c>
      <c r="G481" t="s">
        <v>881</v>
      </c>
      <c r="H481">
        <v>663720</v>
      </c>
      <c r="I481" t="s">
        <v>884</v>
      </c>
      <c r="J481">
        <v>96</v>
      </c>
    </row>
    <row r="482" spans="1:10">
      <c r="A482">
        <v>481</v>
      </c>
      <c r="B482">
        <v>5280</v>
      </c>
      <c r="C482" t="s">
        <v>620</v>
      </c>
      <c r="D482">
        <v>720</v>
      </c>
      <c r="E482" t="s">
        <v>887</v>
      </c>
      <c r="F482" t="s">
        <v>877</v>
      </c>
      <c r="G482" t="s">
        <v>881</v>
      </c>
      <c r="H482">
        <v>663720</v>
      </c>
      <c r="I482" t="s">
        <v>884</v>
      </c>
      <c r="J482">
        <v>96</v>
      </c>
    </row>
    <row r="483" spans="1:10">
      <c r="A483">
        <v>482</v>
      </c>
      <c r="B483">
        <v>5290</v>
      </c>
      <c r="C483" t="s">
        <v>356</v>
      </c>
      <c r="D483">
        <v>720</v>
      </c>
      <c r="E483" t="s">
        <v>887</v>
      </c>
      <c r="F483" t="s">
        <v>877</v>
      </c>
      <c r="G483" t="s">
        <v>881</v>
      </c>
      <c r="H483">
        <v>663720</v>
      </c>
      <c r="I483" t="s">
        <v>884</v>
      </c>
      <c r="J483">
        <v>96</v>
      </c>
    </row>
    <row r="484" spans="1:10">
      <c r="A484">
        <v>483</v>
      </c>
      <c r="B484">
        <v>5300</v>
      </c>
      <c r="C484" t="s">
        <v>641</v>
      </c>
      <c r="D484">
        <v>720</v>
      </c>
      <c r="E484" t="s">
        <v>887</v>
      </c>
      <c r="F484" t="s">
        <v>877</v>
      </c>
      <c r="G484" t="s">
        <v>881</v>
      </c>
      <c r="H484">
        <v>663720</v>
      </c>
      <c r="I484" t="s">
        <v>884</v>
      </c>
      <c r="J484">
        <v>120</v>
      </c>
    </row>
    <row r="485" spans="1:10">
      <c r="A485">
        <v>484</v>
      </c>
      <c r="B485">
        <v>5310</v>
      </c>
      <c r="C485" t="s">
        <v>642</v>
      </c>
      <c r="D485">
        <v>720</v>
      </c>
      <c r="E485" t="s">
        <v>887</v>
      </c>
      <c r="F485" t="s">
        <v>877</v>
      </c>
      <c r="G485" t="s">
        <v>881</v>
      </c>
      <c r="H485">
        <v>663720</v>
      </c>
      <c r="I485" t="s">
        <v>884</v>
      </c>
      <c r="J485">
        <v>96</v>
      </c>
    </row>
    <row r="486" spans="1:10">
      <c r="A486">
        <v>485</v>
      </c>
      <c r="B486">
        <v>5320</v>
      </c>
      <c r="C486" t="s">
        <v>473</v>
      </c>
      <c r="D486">
        <v>720</v>
      </c>
      <c r="E486" t="s">
        <v>887</v>
      </c>
      <c r="F486" t="s">
        <v>877</v>
      </c>
      <c r="G486" t="s">
        <v>881</v>
      </c>
      <c r="H486">
        <v>663720</v>
      </c>
      <c r="I486" t="s">
        <v>884</v>
      </c>
      <c r="J486">
        <v>120</v>
      </c>
    </row>
    <row r="487" spans="1:10">
      <c r="A487">
        <v>486</v>
      </c>
      <c r="B487">
        <v>5330</v>
      </c>
      <c r="C487" t="s">
        <v>337</v>
      </c>
      <c r="D487">
        <v>720</v>
      </c>
      <c r="E487" t="s">
        <v>887</v>
      </c>
      <c r="F487" t="s">
        <v>877</v>
      </c>
      <c r="G487" t="s">
        <v>881</v>
      </c>
      <c r="H487">
        <v>663720</v>
      </c>
      <c r="I487" t="s">
        <v>884</v>
      </c>
      <c r="J487">
        <v>120</v>
      </c>
    </row>
    <row r="488" spans="1:10">
      <c r="A488">
        <v>487</v>
      </c>
      <c r="B488">
        <v>5350</v>
      </c>
      <c r="C488" t="s">
        <v>442</v>
      </c>
      <c r="D488">
        <v>720</v>
      </c>
      <c r="E488" t="s">
        <v>887</v>
      </c>
      <c r="F488" t="s">
        <v>877</v>
      </c>
      <c r="G488" t="s">
        <v>881</v>
      </c>
      <c r="H488">
        <v>663720</v>
      </c>
      <c r="I488" t="s">
        <v>884</v>
      </c>
      <c r="J488">
        <v>120</v>
      </c>
    </row>
    <row r="489" spans="1:10">
      <c r="A489">
        <v>488</v>
      </c>
      <c r="B489">
        <v>5360</v>
      </c>
      <c r="C489" t="s">
        <v>549</v>
      </c>
      <c r="D489">
        <v>720</v>
      </c>
      <c r="E489" t="s">
        <v>887</v>
      </c>
      <c r="F489" t="s">
        <v>877</v>
      </c>
      <c r="G489" t="s">
        <v>881</v>
      </c>
      <c r="H489">
        <v>663720</v>
      </c>
      <c r="I489" t="s">
        <v>884</v>
      </c>
      <c r="J489">
        <v>96</v>
      </c>
    </row>
    <row r="490" spans="1:10">
      <c r="A490">
        <v>489</v>
      </c>
      <c r="B490">
        <v>5370</v>
      </c>
      <c r="C490" t="s">
        <v>342</v>
      </c>
      <c r="D490">
        <v>720</v>
      </c>
      <c r="E490" t="s">
        <v>887</v>
      </c>
      <c r="F490" t="s">
        <v>877</v>
      </c>
      <c r="G490" t="s">
        <v>881</v>
      </c>
      <c r="H490">
        <v>663720</v>
      </c>
      <c r="I490" t="s">
        <v>884</v>
      </c>
      <c r="J490">
        <v>96</v>
      </c>
    </row>
    <row r="491" spans="1:10">
      <c r="A491">
        <v>490</v>
      </c>
      <c r="B491">
        <v>5390</v>
      </c>
      <c r="C491" t="s">
        <v>368</v>
      </c>
      <c r="D491">
        <v>720</v>
      </c>
      <c r="E491" t="s">
        <v>887</v>
      </c>
      <c r="F491" t="s">
        <v>877</v>
      </c>
      <c r="G491" t="s">
        <v>881</v>
      </c>
      <c r="H491">
        <v>663720</v>
      </c>
      <c r="I491" t="s">
        <v>884</v>
      </c>
      <c r="J491">
        <v>96</v>
      </c>
    </row>
    <row r="492" spans="1:10">
      <c r="A492">
        <v>491</v>
      </c>
      <c r="B492">
        <v>5400</v>
      </c>
      <c r="C492" t="s">
        <v>490</v>
      </c>
      <c r="D492">
        <v>7302</v>
      </c>
      <c r="E492" t="s">
        <v>974</v>
      </c>
      <c r="F492" t="s">
        <v>877</v>
      </c>
      <c r="G492" t="s">
        <v>881</v>
      </c>
      <c r="H492">
        <v>663720</v>
      </c>
      <c r="I492" t="s">
        <v>884</v>
      </c>
      <c r="J492">
        <v>144</v>
      </c>
    </row>
    <row r="493" spans="1:10">
      <c r="A493">
        <v>492</v>
      </c>
      <c r="B493">
        <v>5400</v>
      </c>
      <c r="C493" t="s">
        <v>490</v>
      </c>
      <c r="D493">
        <v>790</v>
      </c>
      <c r="E493" t="s">
        <v>916</v>
      </c>
      <c r="F493" t="s">
        <v>914</v>
      </c>
      <c r="G493" t="s">
        <v>913</v>
      </c>
      <c r="H493">
        <v>663790</v>
      </c>
      <c r="I493" t="s">
        <v>912</v>
      </c>
      <c r="J493">
        <v>1</v>
      </c>
    </row>
    <row r="494" spans="1:10">
      <c r="A494">
        <v>493</v>
      </c>
      <c r="B494">
        <v>5400</v>
      </c>
      <c r="C494" t="s">
        <v>490</v>
      </c>
      <c r="D494">
        <v>8910</v>
      </c>
      <c r="E494" t="s">
        <v>1026</v>
      </c>
      <c r="F494" t="s">
        <v>993</v>
      </c>
      <c r="G494" t="s">
        <v>992</v>
      </c>
      <c r="H494">
        <v>664099</v>
      </c>
      <c r="I494" t="s">
        <v>991</v>
      </c>
      <c r="J494">
        <v>1</v>
      </c>
    </row>
    <row r="495" spans="1:10">
      <c r="A495">
        <v>494</v>
      </c>
      <c r="B495">
        <v>5400</v>
      </c>
      <c r="C495" t="s">
        <v>490</v>
      </c>
      <c r="D495">
        <v>79100</v>
      </c>
      <c r="E495" t="s">
        <v>920</v>
      </c>
      <c r="F495" t="s">
        <v>919</v>
      </c>
      <c r="G495" t="s">
        <v>918</v>
      </c>
      <c r="H495">
        <v>663009</v>
      </c>
      <c r="I495" t="s">
        <v>917</v>
      </c>
      <c r="J495">
        <v>60</v>
      </c>
    </row>
    <row r="496" spans="1:10">
      <c r="A496">
        <v>495</v>
      </c>
      <c r="B496">
        <v>5410</v>
      </c>
      <c r="C496" t="s">
        <v>491</v>
      </c>
      <c r="D496">
        <v>720</v>
      </c>
      <c r="E496" t="s">
        <v>887</v>
      </c>
      <c r="F496" t="s">
        <v>877</v>
      </c>
      <c r="G496" t="s">
        <v>881</v>
      </c>
      <c r="H496">
        <v>663720</v>
      </c>
      <c r="I496" t="s">
        <v>884</v>
      </c>
      <c r="J496">
        <v>240</v>
      </c>
    </row>
    <row r="497" spans="1:10">
      <c r="A497">
        <v>496</v>
      </c>
      <c r="B497">
        <v>5410</v>
      </c>
      <c r="C497" t="s">
        <v>491</v>
      </c>
      <c r="D497">
        <v>7302</v>
      </c>
      <c r="E497" t="s">
        <v>974</v>
      </c>
      <c r="F497" t="s">
        <v>877</v>
      </c>
      <c r="G497" t="s">
        <v>881</v>
      </c>
      <c r="H497">
        <v>663720</v>
      </c>
      <c r="I497" t="s">
        <v>884</v>
      </c>
      <c r="J497">
        <v>144</v>
      </c>
    </row>
    <row r="498" spans="1:10">
      <c r="A498">
        <v>497</v>
      </c>
      <c r="B498">
        <v>5420</v>
      </c>
      <c r="C498" t="s">
        <v>743</v>
      </c>
      <c r="D498">
        <v>7302</v>
      </c>
      <c r="E498" t="s">
        <v>974</v>
      </c>
      <c r="F498" t="s">
        <v>877</v>
      </c>
      <c r="G498" t="s">
        <v>881</v>
      </c>
      <c r="H498">
        <v>663720</v>
      </c>
      <c r="I498" t="s">
        <v>884</v>
      </c>
      <c r="J498">
        <v>96</v>
      </c>
    </row>
    <row r="499" spans="1:10">
      <c r="A499">
        <v>498</v>
      </c>
      <c r="B499">
        <v>5420</v>
      </c>
      <c r="C499" t="s">
        <v>743</v>
      </c>
      <c r="D499">
        <v>79100</v>
      </c>
      <c r="E499" t="s">
        <v>920</v>
      </c>
      <c r="F499" t="s">
        <v>919</v>
      </c>
      <c r="G499" t="s">
        <v>918</v>
      </c>
      <c r="H499">
        <v>663009</v>
      </c>
      <c r="I499" t="s">
        <v>917</v>
      </c>
      <c r="J499">
        <v>60</v>
      </c>
    </row>
    <row r="500" spans="1:10">
      <c r="A500">
        <v>499</v>
      </c>
      <c r="B500">
        <v>5420</v>
      </c>
      <c r="C500" t="s">
        <v>743</v>
      </c>
      <c r="D500">
        <v>790</v>
      </c>
      <c r="E500" t="s">
        <v>916</v>
      </c>
      <c r="F500" t="s">
        <v>914</v>
      </c>
      <c r="G500" t="s">
        <v>913</v>
      </c>
      <c r="H500">
        <v>663790</v>
      </c>
      <c r="I500" t="s">
        <v>912</v>
      </c>
      <c r="J500">
        <v>1</v>
      </c>
    </row>
    <row r="501" spans="1:10">
      <c r="A501">
        <v>500</v>
      </c>
      <c r="B501">
        <v>5430</v>
      </c>
      <c r="C501" t="s">
        <v>661</v>
      </c>
      <c r="D501">
        <v>720</v>
      </c>
      <c r="E501" t="s">
        <v>887</v>
      </c>
      <c r="F501" t="s">
        <v>877</v>
      </c>
      <c r="G501" t="s">
        <v>881</v>
      </c>
      <c r="H501">
        <v>663720</v>
      </c>
      <c r="I501" t="s">
        <v>884</v>
      </c>
      <c r="J501">
        <v>96</v>
      </c>
    </row>
    <row r="502" spans="1:10">
      <c r="A502">
        <v>501</v>
      </c>
      <c r="B502">
        <v>5440</v>
      </c>
      <c r="C502" t="s">
        <v>440</v>
      </c>
      <c r="D502">
        <v>720</v>
      </c>
      <c r="E502" t="s">
        <v>887</v>
      </c>
      <c r="F502" t="s">
        <v>877</v>
      </c>
      <c r="G502" t="s">
        <v>881</v>
      </c>
      <c r="H502">
        <v>663720</v>
      </c>
      <c r="I502" t="s">
        <v>884</v>
      </c>
      <c r="J502">
        <v>96</v>
      </c>
    </row>
    <row r="503" spans="1:10">
      <c r="A503">
        <v>502</v>
      </c>
      <c r="B503">
        <v>5450</v>
      </c>
      <c r="C503" t="s">
        <v>483</v>
      </c>
      <c r="D503">
        <v>7302</v>
      </c>
      <c r="E503" t="s">
        <v>974</v>
      </c>
      <c r="F503" t="s">
        <v>877</v>
      </c>
      <c r="G503" t="s">
        <v>881</v>
      </c>
      <c r="H503">
        <v>663720</v>
      </c>
      <c r="I503" t="s">
        <v>884</v>
      </c>
      <c r="J503">
        <v>96</v>
      </c>
    </row>
    <row r="504" spans="1:10">
      <c r="A504">
        <v>503</v>
      </c>
      <c r="B504">
        <v>5460</v>
      </c>
      <c r="C504" t="s">
        <v>541</v>
      </c>
      <c r="D504">
        <v>720</v>
      </c>
      <c r="E504" t="s">
        <v>887</v>
      </c>
      <c r="F504" t="s">
        <v>877</v>
      </c>
      <c r="G504" t="s">
        <v>881</v>
      </c>
      <c r="H504">
        <v>663720</v>
      </c>
      <c r="I504" t="s">
        <v>884</v>
      </c>
      <c r="J504">
        <v>96</v>
      </c>
    </row>
    <row r="505" spans="1:10">
      <c r="A505">
        <v>504</v>
      </c>
      <c r="B505">
        <v>5470</v>
      </c>
      <c r="C505" t="s">
        <v>479</v>
      </c>
      <c r="D505">
        <v>7302</v>
      </c>
      <c r="E505" t="s">
        <v>974</v>
      </c>
      <c r="F505" t="s">
        <v>877</v>
      </c>
      <c r="G505" t="s">
        <v>881</v>
      </c>
      <c r="H505">
        <v>6637302</v>
      </c>
      <c r="I505" t="s">
        <v>971</v>
      </c>
      <c r="J505">
        <v>96</v>
      </c>
    </row>
    <row r="506" spans="1:10">
      <c r="A506">
        <v>505</v>
      </c>
      <c r="B506">
        <v>5470</v>
      </c>
      <c r="C506" t="s">
        <v>479</v>
      </c>
      <c r="D506">
        <v>720</v>
      </c>
      <c r="E506" t="s">
        <v>887</v>
      </c>
      <c r="F506" t="s">
        <v>877</v>
      </c>
      <c r="G506" t="s">
        <v>881</v>
      </c>
      <c r="H506">
        <v>663720</v>
      </c>
      <c r="I506" t="s">
        <v>884</v>
      </c>
      <c r="J506">
        <v>96</v>
      </c>
    </row>
    <row r="507" spans="1:10">
      <c r="A507">
        <v>506</v>
      </c>
      <c r="B507">
        <v>5470</v>
      </c>
      <c r="C507" t="s">
        <v>479</v>
      </c>
      <c r="D507">
        <v>7303</v>
      </c>
      <c r="E507" t="s">
        <v>989</v>
      </c>
      <c r="F507" t="s">
        <v>877</v>
      </c>
      <c r="G507" t="s">
        <v>881</v>
      </c>
      <c r="H507">
        <v>6637303</v>
      </c>
      <c r="I507" t="s">
        <v>988</v>
      </c>
      <c r="J507">
        <v>96</v>
      </c>
    </row>
    <row r="508" spans="1:10">
      <c r="A508">
        <v>507</v>
      </c>
      <c r="B508">
        <v>5470</v>
      </c>
      <c r="C508" t="s">
        <v>479</v>
      </c>
      <c r="D508">
        <v>8910</v>
      </c>
      <c r="E508" t="s">
        <v>1026</v>
      </c>
      <c r="F508" t="s">
        <v>993</v>
      </c>
      <c r="G508" t="s">
        <v>992</v>
      </c>
      <c r="H508">
        <v>664099</v>
      </c>
      <c r="I508" t="s">
        <v>991</v>
      </c>
      <c r="J508">
        <v>1</v>
      </c>
    </row>
    <row r="509" spans="1:10">
      <c r="A509">
        <v>508</v>
      </c>
      <c r="B509">
        <v>5480</v>
      </c>
      <c r="C509" t="s">
        <v>484</v>
      </c>
      <c r="D509">
        <v>720</v>
      </c>
      <c r="E509" t="s">
        <v>887</v>
      </c>
      <c r="F509" t="s">
        <v>877</v>
      </c>
      <c r="G509" t="s">
        <v>881</v>
      </c>
      <c r="H509">
        <v>663720</v>
      </c>
      <c r="I509" t="s">
        <v>884</v>
      </c>
      <c r="J509">
        <v>96</v>
      </c>
    </row>
    <row r="510" spans="1:10">
      <c r="A510">
        <v>509</v>
      </c>
      <c r="B510">
        <v>5490</v>
      </c>
      <c r="C510" t="s">
        <v>358</v>
      </c>
      <c r="D510">
        <v>720</v>
      </c>
      <c r="E510" t="s">
        <v>887</v>
      </c>
      <c r="F510" t="s">
        <v>877</v>
      </c>
      <c r="G510" t="s">
        <v>881</v>
      </c>
      <c r="H510">
        <v>663720</v>
      </c>
      <c r="I510" t="s">
        <v>884</v>
      </c>
      <c r="J510">
        <v>96</v>
      </c>
    </row>
    <row r="511" spans="1:10">
      <c r="A511">
        <v>510</v>
      </c>
      <c r="B511">
        <v>5500</v>
      </c>
      <c r="C511" t="s">
        <v>808</v>
      </c>
      <c r="D511">
        <v>720</v>
      </c>
      <c r="E511" t="s">
        <v>887</v>
      </c>
      <c r="F511" t="s">
        <v>877</v>
      </c>
      <c r="G511" t="s">
        <v>881</v>
      </c>
      <c r="H511">
        <v>663720</v>
      </c>
      <c r="I511" t="s">
        <v>884</v>
      </c>
      <c r="J511">
        <v>120</v>
      </c>
    </row>
    <row r="512" spans="1:10">
      <c r="A512">
        <v>511</v>
      </c>
      <c r="B512">
        <v>5500</v>
      </c>
      <c r="C512" t="s">
        <v>808</v>
      </c>
      <c r="D512">
        <v>860</v>
      </c>
      <c r="E512" t="s">
        <v>970</v>
      </c>
      <c r="F512" t="s">
        <v>1125</v>
      </c>
      <c r="G512" t="s">
        <v>1124</v>
      </c>
      <c r="H512">
        <v>664860</v>
      </c>
      <c r="I512" t="s">
        <v>967</v>
      </c>
      <c r="J512">
        <v>72</v>
      </c>
    </row>
    <row r="513" spans="1:10">
      <c r="A513">
        <v>512</v>
      </c>
      <c r="B513">
        <v>5500</v>
      </c>
      <c r="C513" t="s">
        <v>808</v>
      </c>
      <c r="D513">
        <v>790</v>
      </c>
      <c r="E513" t="s">
        <v>916</v>
      </c>
      <c r="F513" t="s">
        <v>914</v>
      </c>
      <c r="G513" t="s">
        <v>913</v>
      </c>
      <c r="H513">
        <v>663790</v>
      </c>
      <c r="I513" t="s">
        <v>912</v>
      </c>
      <c r="J513">
        <v>1</v>
      </c>
    </row>
    <row r="514" spans="1:10">
      <c r="A514">
        <v>513</v>
      </c>
      <c r="B514">
        <v>5500</v>
      </c>
      <c r="C514" t="s">
        <v>808</v>
      </c>
      <c r="D514">
        <v>79100</v>
      </c>
      <c r="E514" t="s">
        <v>920</v>
      </c>
      <c r="F514" t="s">
        <v>919</v>
      </c>
      <c r="G514" t="s">
        <v>918</v>
      </c>
      <c r="H514">
        <v>663009</v>
      </c>
      <c r="I514" t="s">
        <v>917</v>
      </c>
      <c r="J514">
        <v>60</v>
      </c>
    </row>
    <row r="515" spans="1:10">
      <c r="A515">
        <v>514</v>
      </c>
      <c r="B515">
        <v>5510</v>
      </c>
      <c r="C515" t="s">
        <v>742</v>
      </c>
      <c r="D515">
        <v>7302</v>
      </c>
      <c r="E515" t="s">
        <v>974</v>
      </c>
      <c r="F515" t="s">
        <v>877</v>
      </c>
      <c r="G515" t="s">
        <v>881</v>
      </c>
      <c r="H515">
        <v>6637302</v>
      </c>
      <c r="I515" t="s">
        <v>971</v>
      </c>
      <c r="J515">
        <v>96</v>
      </c>
    </row>
    <row r="516" spans="1:10">
      <c r="A516">
        <v>515</v>
      </c>
      <c r="B516">
        <v>5510</v>
      </c>
      <c r="C516" t="s">
        <v>742</v>
      </c>
      <c r="D516">
        <v>720</v>
      </c>
      <c r="E516" t="s">
        <v>887</v>
      </c>
      <c r="F516" t="s">
        <v>877</v>
      </c>
      <c r="G516" t="s">
        <v>881</v>
      </c>
      <c r="H516">
        <v>663720</v>
      </c>
      <c r="I516" t="s">
        <v>884</v>
      </c>
      <c r="J516">
        <v>120</v>
      </c>
    </row>
    <row r="517" spans="1:10">
      <c r="A517">
        <v>516</v>
      </c>
      <c r="B517">
        <v>5510</v>
      </c>
      <c r="C517" t="s">
        <v>742</v>
      </c>
      <c r="D517">
        <v>790</v>
      </c>
      <c r="E517" t="s">
        <v>916</v>
      </c>
      <c r="F517" t="s">
        <v>914</v>
      </c>
      <c r="G517" t="s">
        <v>913</v>
      </c>
      <c r="H517">
        <v>663790</v>
      </c>
      <c r="I517" t="s">
        <v>912</v>
      </c>
      <c r="J517">
        <v>1</v>
      </c>
    </row>
    <row r="518" spans="1:10">
      <c r="A518">
        <v>517</v>
      </c>
      <c r="B518">
        <v>5510</v>
      </c>
      <c r="C518" t="s">
        <v>742</v>
      </c>
      <c r="D518">
        <v>79100</v>
      </c>
      <c r="E518" t="s">
        <v>920</v>
      </c>
      <c r="F518" t="s">
        <v>919</v>
      </c>
      <c r="G518" t="s">
        <v>918</v>
      </c>
      <c r="H518">
        <v>663009</v>
      </c>
      <c r="I518" t="s">
        <v>917</v>
      </c>
      <c r="J518">
        <v>60</v>
      </c>
    </row>
    <row r="519" spans="1:10">
      <c r="A519">
        <v>518</v>
      </c>
      <c r="B519">
        <v>5520</v>
      </c>
      <c r="C519" t="s">
        <v>543</v>
      </c>
      <c r="D519">
        <v>720</v>
      </c>
      <c r="E519" t="s">
        <v>887</v>
      </c>
      <c r="F519" t="s">
        <v>877</v>
      </c>
      <c r="G519" t="s">
        <v>881</v>
      </c>
      <c r="H519">
        <v>663720</v>
      </c>
      <c r="I519" t="s">
        <v>884</v>
      </c>
      <c r="J519">
        <v>84</v>
      </c>
    </row>
    <row r="520" spans="1:10">
      <c r="A520">
        <v>519</v>
      </c>
      <c r="B520">
        <v>5530</v>
      </c>
      <c r="C520" t="s">
        <v>656</v>
      </c>
      <c r="D520">
        <v>720</v>
      </c>
      <c r="E520" t="s">
        <v>887</v>
      </c>
      <c r="F520" t="s">
        <v>877</v>
      </c>
      <c r="G520" t="s">
        <v>881</v>
      </c>
      <c r="H520">
        <v>663720</v>
      </c>
      <c r="I520" t="s">
        <v>884</v>
      </c>
      <c r="J520">
        <v>120</v>
      </c>
    </row>
    <row r="521" spans="1:10">
      <c r="A521">
        <v>520</v>
      </c>
      <c r="B521">
        <v>5540</v>
      </c>
      <c r="C521" t="s">
        <v>477</v>
      </c>
      <c r="D521">
        <v>720</v>
      </c>
      <c r="E521" t="s">
        <v>887</v>
      </c>
      <c r="F521" t="s">
        <v>877</v>
      </c>
      <c r="G521" t="s">
        <v>881</v>
      </c>
      <c r="H521">
        <v>663720</v>
      </c>
      <c r="I521" t="s">
        <v>884</v>
      </c>
      <c r="J521">
        <v>120</v>
      </c>
    </row>
    <row r="522" spans="1:10">
      <c r="A522">
        <v>521</v>
      </c>
      <c r="B522">
        <v>5560</v>
      </c>
      <c r="C522" t="s">
        <v>875</v>
      </c>
      <c r="D522">
        <v>720</v>
      </c>
      <c r="E522" t="s">
        <v>887</v>
      </c>
      <c r="F522" t="s">
        <v>877</v>
      </c>
      <c r="G522" t="s">
        <v>881</v>
      </c>
      <c r="H522">
        <v>663720</v>
      </c>
      <c r="I522" t="s">
        <v>884</v>
      </c>
      <c r="J522">
        <v>240</v>
      </c>
    </row>
    <row r="523" spans="1:10">
      <c r="A523">
        <v>522</v>
      </c>
      <c r="B523">
        <v>5570</v>
      </c>
      <c r="C523" t="s">
        <v>559</v>
      </c>
      <c r="D523">
        <v>720</v>
      </c>
      <c r="E523" t="s">
        <v>887</v>
      </c>
      <c r="F523" t="s">
        <v>877</v>
      </c>
      <c r="G523" t="s">
        <v>881</v>
      </c>
      <c r="H523">
        <v>663720</v>
      </c>
      <c r="I523" t="s">
        <v>884</v>
      </c>
      <c r="J523">
        <v>144</v>
      </c>
    </row>
    <row r="524" spans="1:10">
      <c r="A524">
        <v>523</v>
      </c>
      <c r="B524">
        <v>5580</v>
      </c>
      <c r="C524" t="s">
        <v>247</v>
      </c>
      <c r="D524">
        <v>720</v>
      </c>
      <c r="E524" t="s">
        <v>887</v>
      </c>
      <c r="F524" t="s">
        <v>877</v>
      </c>
      <c r="G524" t="s">
        <v>881</v>
      </c>
      <c r="H524">
        <v>663720</v>
      </c>
      <c r="I524" t="s">
        <v>884</v>
      </c>
      <c r="J524">
        <v>144</v>
      </c>
    </row>
    <row r="525" spans="1:10">
      <c r="A525">
        <v>524</v>
      </c>
      <c r="B525">
        <v>5600</v>
      </c>
      <c r="C525" t="s">
        <v>339</v>
      </c>
      <c r="D525">
        <v>720</v>
      </c>
      <c r="E525" t="s">
        <v>887</v>
      </c>
      <c r="F525" t="s">
        <v>877</v>
      </c>
      <c r="G525" t="s">
        <v>881</v>
      </c>
      <c r="H525">
        <v>663720</v>
      </c>
      <c r="I525" t="s">
        <v>884</v>
      </c>
      <c r="J525">
        <v>72</v>
      </c>
    </row>
    <row r="526" spans="1:10">
      <c r="A526">
        <v>525</v>
      </c>
      <c r="B526">
        <v>5610</v>
      </c>
      <c r="C526" t="s">
        <v>686</v>
      </c>
      <c r="D526">
        <v>720</v>
      </c>
      <c r="E526" t="s">
        <v>887</v>
      </c>
      <c r="F526" t="s">
        <v>877</v>
      </c>
      <c r="G526" t="s">
        <v>881</v>
      </c>
      <c r="H526">
        <v>663720</v>
      </c>
      <c r="I526" t="s">
        <v>884</v>
      </c>
      <c r="J526">
        <v>72</v>
      </c>
    </row>
    <row r="527" spans="1:10">
      <c r="A527">
        <v>526</v>
      </c>
      <c r="B527">
        <v>5610</v>
      </c>
      <c r="C527" t="s">
        <v>686</v>
      </c>
      <c r="D527">
        <v>850</v>
      </c>
      <c r="E527" t="s">
        <v>906</v>
      </c>
      <c r="F527" t="s">
        <v>877</v>
      </c>
      <c r="G527" t="s">
        <v>881</v>
      </c>
      <c r="H527">
        <v>664850</v>
      </c>
      <c r="I527" t="s">
        <v>905</v>
      </c>
      <c r="J527">
        <v>72</v>
      </c>
    </row>
    <row r="528" spans="1:10">
      <c r="A528">
        <v>527</v>
      </c>
      <c r="B528">
        <v>5620</v>
      </c>
      <c r="C528" t="s">
        <v>718</v>
      </c>
      <c r="D528">
        <v>720</v>
      </c>
      <c r="E528" t="s">
        <v>887</v>
      </c>
      <c r="F528" t="s">
        <v>877</v>
      </c>
      <c r="G528" t="s">
        <v>881</v>
      </c>
      <c r="H528">
        <v>663720</v>
      </c>
      <c r="I528" t="s">
        <v>884</v>
      </c>
      <c r="J528">
        <v>72</v>
      </c>
    </row>
    <row r="529" spans="1:10">
      <c r="A529">
        <v>528</v>
      </c>
      <c r="B529">
        <v>5640</v>
      </c>
      <c r="C529" t="s">
        <v>649</v>
      </c>
      <c r="D529">
        <v>720</v>
      </c>
      <c r="E529" t="s">
        <v>887</v>
      </c>
      <c r="F529" t="s">
        <v>877</v>
      </c>
      <c r="G529" t="s">
        <v>881</v>
      </c>
      <c r="H529">
        <v>663720</v>
      </c>
      <c r="I529" t="s">
        <v>884</v>
      </c>
      <c r="J529">
        <v>72</v>
      </c>
    </row>
    <row r="530" spans="1:10">
      <c r="A530">
        <v>529</v>
      </c>
      <c r="B530">
        <v>5640</v>
      </c>
      <c r="C530" t="s">
        <v>649</v>
      </c>
      <c r="D530">
        <v>7302</v>
      </c>
      <c r="E530" t="s">
        <v>974</v>
      </c>
      <c r="F530" t="s">
        <v>877</v>
      </c>
      <c r="G530" t="s">
        <v>881</v>
      </c>
      <c r="H530">
        <v>6637302</v>
      </c>
      <c r="I530" t="s">
        <v>971</v>
      </c>
      <c r="J530">
        <v>96</v>
      </c>
    </row>
    <row r="531" spans="1:10">
      <c r="A531">
        <v>530</v>
      </c>
      <c r="B531">
        <v>5650</v>
      </c>
      <c r="C531" t="s">
        <v>533</v>
      </c>
      <c r="D531">
        <v>720</v>
      </c>
      <c r="E531" t="s">
        <v>887</v>
      </c>
      <c r="F531" t="s">
        <v>877</v>
      </c>
      <c r="G531" t="s">
        <v>881</v>
      </c>
      <c r="H531">
        <v>663720</v>
      </c>
      <c r="I531" t="s">
        <v>884</v>
      </c>
      <c r="J531">
        <v>96</v>
      </c>
    </row>
    <row r="532" spans="1:10">
      <c r="A532">
        <v>531</v>
      </c>
      <c r="B532">
        <v>5660</v>
      </c>
      <c r="C532" t="s">
        <v>424</v>
      </c>
      <c r="D532">
        <v>720</v>
      </c>
      <c r="E532" t="s">
        <v>887</v>
      </c>
      <c r="F532" t="s">
        <v>877</v>
      </c>
      <c r="G532" t="s">
        <v>881</v>
      </c>
      <c r="H532">
        <v>663720</v>
      </c>
      <c r="I532" t="s">
        <v>884</v>
      </c>
      <c r="J532">
        <v>96</v>
      </c>
    </row>
    <row r="533" spans="1:10">
      <c r="A533">
        <v>532</v>
      </c>
      <c r="B533">
        <v>5660</v>
      </c>
      <c r="C533" t="s">
        <v>424</v>
      </c>
      <c r="D533">
        <v>7302</v>
      </c>
      <c r="E533" t="s">
        <v>974</v>
      </c>
      <c r="F533" t="s">
        <v>877</v>
      </c>
      <c r="G533" t="s">
        <v>881</v>
      </c>
      <c r="H533">
        <v>6637302</v>
      </c>
      <c r="I533" t="s">
        <v>971</v>
      </c>
      <c r="J533">
        <v>96</v>
      </c>
    </row>
    <row r="534" spans="1:10">
      <c r="A534">
        <v>533</v>
      </c>
      <c r="B534">
        <v>5680</v>
      </c>
      <c r="C534" t="s">
        <v>608</v>
      </c>
      <c r="D534">
        <v>720</v>
      </c>
      <c r="E534" t="s">
        <v>887</v>
      </c>
      <c r="F534" t="s">
        <v>877</v>
      </c>
      <c r="G534" t="s">
        <v>881</v>
      </c>
      <c r="H534">
        <v>663720</v>
      </c>
      <c r="I534" t="s">
        <v>884</v>
      </c>
      <c r="J534">
        <v>72</v>
      </c>
    </row>
    <row r="535" spans="1:10">
      <c r="A535">
        <v>534</v>
      </c>
      <c r="B535">
        <v>5680</v>
      </c>
      <c r="C535" t="s">
        <v>608</v>
      </c>
      <c r="D535">
        <v>7302</v>
      </c>
      <c r="E535" t="s">
        <v>974</v>
      </c>
      <c r="F535" t="s">
        <v>877</v>
      </c>
      <c r="G535" t="s">
        <v>881</v>
      </c>
      <c r="H535">
        <v>6637302</v>
      </c>
      <c r="I535" t="s">
        <v>971</v>
      </c>
      <c r="J535">
        <v>72</v>
      </c>
    </row>
    <row r="536" spans="1:10">
      <c r="A536">
        <v>535</v>
      </c>
      <c r="B536">
        <v>5690</v>
      </c>
      <c r="C536" t="s">
        <v>371</v>
      </c>
      <c r="D536">
        <v>720</v>
      </c>
      <c r="E536" t="s">
        <v>887</v>
      </c>
      <c r="F536" t="s">
        <v>877</v>
      </c>
      <c r="G536" t="s">
        <v>881</v>
      </c>
      <c r="H536">
        <v>663720</v>
      </c>
      <c r="I536" t="s">
        <v>884</v>
      </c>
      <c r="J536">
        <v>72</v>
      </c>
    </row>
    <row r="537" spans="1:10">
      <c r="A537">
        <v>536</v>
      </c>
      <c r="B537">
        <v>5700</v>
      </c>
      <c r="C537" t="s">
        <v>746</v>
      </c>
      <c r="D537">
        <v>720</v>
      </c>
      <c r="E537" t="s">
        <v>887</v>
      </c>
      <c r="F537" t="s">
        <v>877</v>
      </c>
      <c r="G537" t="s">
        <v>881</v>
      </c>
      <c r="H537">
        <v>663720</v>
      </c>
      <c r="I537" t="s">
        <v>884</v>
      </c>
      <c r="J537">
        <v>96</v>
      </c>
    </row>
    <row r="538" spans="1:10">
      <c r="A538">
        <v>537</v>
      </c>
      <c r="B538">
        <v>5710</v>
      </c>
      <c r="C538" t="s">
        <v>715</v>
      </c>
      <c r="D538">
        <v>720</v>
      </c>
      <c r="E538" t="s">
        <v>887</v>
      </c>
      <c r="F538" t="s">
        <v>877</v>
      </c>
      <c r="G538" t="s">
        <v>881</v>
      </c>
      <c r="H538">
        <v>663720</v>
      </c>
      <c r="I538" t="s">
        <v>884</v>
      </c>
      <c r="J538">
        <v>96</v>
      </c>
    </row>
    <row r="539" spans="1:10">
      <c r="A539">
        <v>538</v>
      </c>
      <c r="B539">
        <v>5720</v>
      </c>
      <c r="C539" t="s">
        <v>754</v>
      </c>
      <c r="D539">
        <v>720</v>
      </c>
      <c r="E539" t="s">
        <v>887</v>
      </c>
      <c r="F539" t="s">
        <v>877</v>
      </c>
      <c r="G539" t="s">
        <v>881</v>
      </c>
      <c r="H539">
        <v>663720</v>
      </c>
      <c r="I539" t="s">
        <v>884</v>
      </c>
      <c r="J539">
        <v>96</v>
      </c>
    </row>
    <row r="540" spans="1:10">
      <c r="A540">
        <v>539</v>
      </c>
      <c r="B540">
        <v>5730</v>
      </c>
      <c r="C540" t="s">
        <v>308</v>
      </c>
      <c r="D540">
        <v>720</v>
      </c>
      <c r="E540" t="s">
        <v>887</v>
      </c>
      <c r="F540" t="s">
        <v>877</v>
      </c>
      <c r="G540" t="s">
        <v>881</v>
      </c>
      <c r="H540">
        <v>663720</v>
      </c>
      <c r="I540" t="s">
        <v>884</v>
      </c>
      <c r="J540">
        <v>96</v>
      </c>
    </row>
    <row r="541" spans="1:10">
      <c r="A541">
        <v>540</v>
      </c>
      <c r="B541">
        <v>5740</v>
      </c>
      <c r="C541" t="s">
        <v>606</v>
      </c>
      <c r="D541">
        <v>720</v>
      </c>
      <c r="E541" t="s">
        <v>887</v>
      </c>
      <c r="F541" t="s">
        <v>877</v>
      </c>
      <c r="G541" t="s">
        <v>881</v>
      </c>
      <c r="H541">
        <v>663720</v>
      </c>
      <c r="I541" t="s">
        <v>884</v>
      </c>
      <c r="J541">
        <v>120</v>
      </c>
    </row>
    <row r="542" spans="1:10">
      <c r="A542">
        <v>541</v>
      </c>
      <c r="B542">
        <v>5750</v>
      </c>
      <c r="C542" t="s">
        <v>307</v>
      </c>
      <c r="D542">
        <v>720</v>
      </c>
      <c r="E542" t="s">
        <v>887</v>
      </c>
      <c r="F542" t="s">
        <v>877</v>
      </c>
      <c r="G542" t="s">
        <v>881</v>
      </c>
      <c r="H542">
        <v>663720</v>
      </c>
      <c r="I542" t="s">
        <v>884</v>
      </c>
      <c r="J542">
        <v>120</v>
      </c>
    </row>
    <row r="543" spans="1:10">
      <c r="A543">
        <v>542</v>
      </c>
      <c r="B543">
        <v>5760</v>
      </c>
      <c r="C543" t="s">
        <v>604</v>
      </c>
      <c r="D543">
        <v>720</v>
      </c>
      <c r="E543" t="s">
        <v>887</v>
      </c>
      <c r="F543" t="s">
        <v>877</v>
      </c>
      <c r="G543" t="s">
        <v>881</v>
      </c>
      <c r="H543">
        <v>663720</v>
      </c>
      <c r="I543" t="s">
        <v>884</v>
      </c>
      <c r="J543">
        <v>96</v>
      </c>
    </row>
    <row r="544" spans="1:10">
      <c r="A544">
        <v>543</v>
      </c>
      <c r="B544">
        <v>5770</v>
      </c>
      <c r="C544" t="s">
        <v>594</v>
      </c>
      <c r="D544">
        <v>720</v>
      </c>
      <c r="E544" t="s">
        <v>887</v>
      </c>
      <c r="F544" t="s">
        <v>877</v>
      </c>
      <c r="G544" t="s">
        <v>881</v>
      </c>
      <c r="H544">
        <v>663720</v>
      </c>
      <c r="I544" t="s">
        <v>884</v>
      </c>
      <c r="J544">
        <v>72</v>
      </c>
    </row>
    <row r="545" spans="1:10">
      <c r="A545">
        <v>544</v>
      </c>
      <c r="B545">
        <v>5780</v>
      </c>
      <c r="C545" t="s">
        <v>520</v>
      </c>
      <c r="D545">
        <v>720</v>
      </c>
      <c r="E545" t="s">
        <v>887</v>
      </c>
      <c r="F545" t="s">
        <v>877</v>
      </c>
      <c r="G545" t="s">
        <v>881</v>
      </c>
      <c r="H545">
        <v>663720</v>
      </c>
      <c r="I545" t="s">
        <v>884</v>
      </c>
      <c r="J545">
        <v>72</v>
      </c>
    </row>
    <row r="546" spans="1:10">
      <c r="A546">
        <v>545</v>
      </c>
      <c r="B546">
        <v>5790</v>
      </c>
      <c r="C546" t="s">
        <v>372</v>
      </c>
      <c r="D546">
        <v>720</v>
      </c>
      <c r="E546" t="s">
        <v>887</v>
      </c>
      <c r="F546" t="s">
        <v>877</v>
      </c>
      <c r="G546" t="s">
        <v>881</v>
      </c>
      <c r="H546">
        <v>663720</v>
      </c>
      <c r="I546" t="s">
        <v>884</v>
      </c>
      <c r="J546">
        <v>72</v>
      </c>
    </row>
    <row r="547" spans="1:10">
      <c r="A547">
        <v>546</v>
      </c>
      <c r="B547">
        <v>5800</v>
      </c>
      <c r="C547" t="s">
        <v>489</v>
      </c>
      <c r="D547">
        <v>720</v>
      </c>
      <c r="E547" t="s">
        <v>887</v>
      </c>
      <c r="F547" t="s">
        <v>877</v>
      </c>
      <c r="G547" t="s">
        <v>881</v>
      </c>
      <c r="H547">
        <v>663720</v>
      </c>
      <c r="I547" t="s">
        <v>884</v>
      </c>
      <c r="J547">
        <v>96</v>
      </c>
    </row>
    <row r="548" spans="1:10">
      <c r="A548">
        <v>547</v>
      </c>
      <c r="B548">
        <v>5810</v>
      </c>
      <c r="C548" t="s">
        <v>488</v>
      </c>
      <c r="D548">
        <v>720</v>
      </c>
      <c r="E548" t="s">
        <v>887</v>
      </c>
      <c r="F548" t="s">
        <v>877</v>
      </c>
      <c r="G548" t="s">
        <v>881</v>
      </c>
      <c r="H548">
        <v>663720</v>
      </c>
      <c r="I548" t="s">
        <v>884</v>
      </c>
      <c r="J548">
        <v>120</v>
      </c>
    </row>
    <row r="549" spans="1:10">
      <c r="A549">
        <v>548</v>
      </c>
      <c r="B549">
        <v>5820</v>
      </c>
      <c r="C549" t="s">
        <v>771</v>
      </c>
      <c r="D549">
        <v>720</v>
      </c>
      <c r="E549" t="s">
        <v>887</v>
      </c>
      <c r="F549" t="s">
        <v>877</v>
      </c>
      <c r="G549" t="s">
        <v>881</v>
      </c>
      <c r="H549">
        <v>663720</v>
      </c>
      <c r="I549" t="s">
        <v>884</v>
      </c>
      <c r="J549">
        <v>96</v>
      </c>
    </row>
    <row r="550" spans="1:10">
      <c r="A550">
        <v>549</v>
      </c>
      <c r="B550">
        <v>5830</v>
      </c>
      <c r="C550" t="s">
        <v>242</v>
      </c>
      <c r="D550">
        <v>720</v>
      </c>
      <c r="E550" t="s">
        <v>887</v>
      </c>
      <c r="F550" t="s">
        <v>877</v>
      </c>
      <c r="G550" t="s">
        <v>881</v>
      </c>
      <c r="H550">
        <v>663720</v>
      </c>
      <c r="I550" t="s">
        <v>884</v>
      </c>
      <c r="J550">
        <v>96</v>
      </c>
    </row>
    <row r="551" spans="1:10">
      <c r="A551">
        <v>550</v>
      </c>
      <c r="B551">
        <v>5840</v>
      </c>
      <c r="C551" t="s">
        <v>312</v>
      </c>
      <c r="D551">
        <v>720</v>
      </c>
      <c r="E551" t="s">
        <v>887</v>
      </c>
      <c r="F551" t="s">
        <v>877</v>
      </c>
      <c r="G551" t="s">
        <v>881</v>
      </c>
      <c r="H551">
        <v>663720</v>
      </c>
      <c r="I551" t="s">
        <v>884</v>
      </c>
      <c r="J551">
        <v>96</v>
      </c>
    </row>
    <row r="552" spans="1:10">
      <c r="A552">
        <v>551</v>
      </c>
      <c r="B552">
        <v>5860</v>
      </c>
      <c r="C552" t="s">
        <v>605</v>
      </c>
      <c r="D552">
        <v>720</v>
      </c>
      <c r="E552" t="s">
        <v>887</v>
      </c>
      <c r="F552" t="s">
        <v>877</v>
      </c>
      <c r="G552" t="s">
        <v>881</v>
      </c>
      <c r="H552">
        <v>663720</v>
      </c>
      <c r="I552" t="s">
        <v>884</v>
      </c>
      <c r="J552">
        <v>96</v>
      </c>
    </row>
    <row r="553" spans="1:10">
      <c r="A553">
        <v>552</v>
      </c>
      <c r="B553">
        <v>5890</v>
      </c>
      <c r="C553" t="s">
        <v>357</v>
      </c>
      <c r="D553">
        <v>720</v>
      </c>
      <c r="E553" t="s">
        <v>887</v>
      </c>
      <c r="F553" t="s">
        <v>877</v>
      </c>
      <c r="G553" t="s">
        <v>881</v>
      </c>
      <c r="H553">
        <v>663720</v>
      </c>
      <c r="I553" t="s">
        <v>884</v>
      </c>
      <c r="J553">
        <v>96</v>
      </c>
    </row>
    <row r="554" spans="1:10">
      <c r="A554">
        <v>553</v>
      </c>
      <c r="B554">
        <v>5890</v>
      </c>
      <c r="C554" t="s">
        <v>357</v>
      </c>
      <c r="D554">
        <v>7302</v>
      </c>
      <c r="E554" t="s">
        <v>974</v>
      </c>
      <c r="F554" t="s">
        <v>1142</v>
      </c>
      <c r="G554" t="s">
        <v>1141</v>
      </c>
      <c r="H554">
        <v>6637302</v>
      </c>
      <c r="I554" t="s">
        <v>971</v>
      </c>
      <c r="J554">
        <v>144</v>
      </c>
    </row>
    <row r="555" spans="1:10">
      <c r="A555">
        <v>554</v>
      </c>
      <c r="B555">
        <v>5900</v>
      </c>
      <c r="C555" t="s">
        <v>509</v>
      </c>
      <c r="D555">
        <v>720</v>
      </c>
      <c r="E555" t="s">
        <v>887</v>
      </c>
      <c r="F555" t="s">
        <v>877</v>
      </c>
      <c r="G555" t="s">
        <v>881</v>
      </c>
      <c r="H555">
        <v>663720</v>
      </c>
      <c r="I555" t="s">
        <v>884</v>
      </c>
      <c r="J555">
        <v>144</v>
      </c>
    </row>
    <row r="556" spans="1:10">
      <c r="A556">
        <v>555</v>
      </c>
      <c r="B556">
        <v>5920</v>
      </c>
      <c r="C556" t="s">
        <v>277</v>
      </c>
      <c r="D556">
        <v>720</v>
      </c>
      <c r="E556" t="s">
        <v>887</v>
      </c>
      <c r="F556" t="s">
        <v>877</v>
      </c>
      <c r="G556" t="s">
        <v>881</v>
      </c>
      <c r="H556">
        <v>663720</v>
      </c>
      <c r="I556" t="s">
        <v>884</v>
      </c>
      <c r="J556">
        <v>96</v>
      </c>
    </row>
    <row r="557" spans="1:10">
      <c r="A557">
        <v>556</v>
      </c>
      <c r="B557">
        <v>5930</v>
      </c>
      <c r="C557" t="s">
        <v>466</v>
      </c>
      <c r="D557">
        <v>720</v>
      </c>
      <c r="E557" t="s">
        <v>887</v>
      </c>
      <c r="F557" t="s">
        <v>877</v>
      </c>
      <c r="G557" t="s">
        <v>881</v>
      </c>
      <c r="H557">
        <v>663720</v>
      </c>
      <c r="I557" t="s">
        <v>884</v>
      </c>
      <c r="J557">
        <v>96</v>
      </c>
    </row>
    <row r="558" spans="1:10">
      <c r="A558">
        <v>557</v>
      </c>
      <c r="B558">
        <v>5940</v>
      </c>
      <c r="C558" t="s">
        <v>508</v>
      </c>
      <c r="D558">
        <v>720</v>
      </c>
      <c r="E558" t="s">
        <v>887</v>
      </c>
      <c r="F558" t="s">
        <v>877</v>
      </c>
      <c r="G558" t="s">
        <v>881</v>
      </c>
      <c r="H558">
        <v>663720</v>
      </c>
      <c r="I558" t="s">
        <v>884</v>
      </c>
      <c r="J558">
        <v>96</v>
      </c>
    </row>
    <row r="559" spans="1:10">
      <c r="A559">
        <v>558</v>
      </c>
      <c r="B559">
        <v>5950</v>
      </c>
      <c r="C559" t="s">
        <v>834</v>
      </c>
      <c r="D559">
        <v>720</v>
      </c>
      <c r="E559" t="s">
        <v>887</v>
      </c>
      <c r="F559" t="s">
        <v>877</v>
      </c>
      <c r="G559" t="s">
        <v>881</v>
      </c>
      <c r="H559">
        <v>663720</v>
      </c>
      <c r="I559" t="s">
        <v>884</v>
      </c>
      <c r="J559">
        <v>96</v>
      </c>
    </row>
    <row r="560" spans="1:10">
      <c r="A560">
        <v>559</v>
      </c>
      <c r="B560">
        <v>5960</v>
      </c>
      <c r="C560" t="s">
        <v>595</v>
      </c>
      <c r="D560">
        <v>720</v>
      </c>
      <c r="E560" t="s">
        <v>887</v>
      </c>
      <c r="F560" t="s">
        <v>877</v>
      </c>
      <c r="G560" t="s">
        <v>881</v>
      </c>
      <c r="H560">
        <v>663720</v>
      </c>
      <c r="I560" t="s">
        <v>884</v>
      </c>
      <c r="J560">
        <v>96</v>
      </c>
    </row>
    <row r="561" spans="1:10">
      <c r="A561">
        <v>560</v>
      </c>
      <c r="B561">
        <v>5970</v>
      </c>
      <c r="C561" t="s">
        <v>591</v>
      </c>
      <c r="D561">
        <v>720</v>
      </c>
      <c r="E561" t="s">
        <v>887</v>
      </c>
      <c r="F561" t="s">
        <v>877</v>
      </c>
      <c r="G561" t="s">
        <v>881</v>
      </c>
      <c r="H561">
        <v>663720</v>
      </c>
      <c r="I561" t="s">
        <v>884</v>
      </c>
      <c r="J561">
        <v>96</v>
      </c>
    </row>
    <row r="562" spans="1:10">
      <c r="A562">
        <v>561</v>
      </c>
      <c r="B562">
        <v>5980</v>
      </c>
      <c r="C562" t="s">
        <v>753</v>
      </c>
      <c r="D562">
        <v>720</v>
      </c>
      <c r="E562" t="s">
        <v>887</v>
      </c>
      <c r="F562" t="s">
        <v>877</v>
      </c>
      <c r="G562" t="s">
        <v>881</v>
      </c>
      <c r="H562">
        <v>663720</v>
      </c>
      <c r="I562" t="s">
        <v>884</v>
      </c>
      <c r="J562">
        <v>96</v>
      </c>
    </row>
    <row r="563" spans="1:10">
      <c r="A563">
        <v>562</v>
      </c>
      <c r="B563">
        <v>5990</v>
      </c>
      <c r="C563" t="s">
        <v>360</v>
      </c>
      <c r="D563">
        <v>720</v>
      </c>
      <c r="E563" t="s">
        <v>887</v>
      </c>
      <c r="F563" t="s">
        <v>877</v>
      </c>
      <c r="G563" t="s">
        <v>881</v>
      </c>
      <c r="H563">
        <v>663720</v>
      </c>
      <c r="I563" t="s">
        <v>884</v>
      </c>
      <c r="J563">
        <v>96</v>
      </c>
    </row>
    <row r="564" spans="1:10">
      <c r="A564">
        <v>563</v>
      </c>
      <c r="B564">
        <v>6000</v>
      </c>
      <c r="C564" t="s">
        <v>764</v>
      </c>
      <c r="D564">
        <v>720</v>
      </c>
      <c r="E564" t="s">
        <v>887</v>
      </c>
      <c r="F564" t="s">
        <v>877</v>
      </c>
      <c r="G564" t="s">
        <v>881</v>
      </c>
      <c r="H564">
        <v>663720</v>
      </c>
      <c r="I564" t="s">
        <v>884</v>
      </c>
      <c r="J564">
        <v>120</v>
      </c>
    </row>
    <row r="565" spans="1:10">
      <c r="A565">
        <v>564</v>
      </c>
      <c r="B565">
        <v>6000</v>
      </c>
      <c r="C565" t="s">
        <v>764</v>
      </c>
      <c r="D565">
        <v>790</v>
      </c>
      <c r="E565" t="s">
        <v>916</v>
      </c>
      <c r="F565" t="s">
        <v>914</v>
      </c>
      <c r="G565" t="s">
        <v>913</v>
      </c>
      <c r="H565">
        <v>663790</v>
      </c>
      <c r="I565" t="s">
        <v>912</v>
      </c>
      <c r="J565">
        <v>1</v>
      </c>
    </row>
    <row r="566" spans="1:10">
      <c r="A566">
        <v>565</v>
      </c>
      <c r="B566">
        <v>6010</v>
      </c>
      <c r="C566" t="s">
        <v>846</v>
      </c>
      <c r="D566">
        <v>700</v>
      </c>
      <c r="E566" t="s">
        <v>928</v>
      </c>
      <c r="F566" t="s">
        <v>927</v>
      </c>
      <c r="G566" t="s">
        <v>926</v>
      </c>
      <c r="H566">
        <v>663700</v>
      </c>
      <c r="I566" t="s">
        <v>925</v>
      </c>
      <c r="J566">
        <v>144</v>
      </c>
    </row>
    <row r="567" spans="1:10">
      <c r="A567">
        <v>566</v>
      </c>
      <c r="B567">
        <v>6010</v>
      </c>
      <c r="C567" t="s">
        <v>846</v>
      </c>
      <c r="D567">
        <v>720</v>
      </c>
      <c r="E567" t="s">
        <v>887</v>
      </c>
      <c r="F567" t="s">
        <v>877</v>
      </c>
      <c r="G567" t="s">
        <v>881</v>
      </c>
      <c r="H567">
        <v>663720</v>
      </c>
      <c r="I567" t="s">
        <v>884</v>
      </c>
      <c r="J567">
        <v>120</v>
      </c>
    </row>
    <row r="568" spans="1:10">
      <c r="A568">
        <v>567</v>
      </c>
      <c r="B568">
        <v>6010</v>
      </c>
      <c r="C568" t="s">
        <v>846</v>
      </c>
      <c r="D568">
        <v>79100</v>
      </c>
      <c r="E568" t="s">
        <v>920</v>
      </c>
      <c r="F568" t="s">
        <v>919</v>
      </c>
      <c r="G568" t="s">
        <v>918</v>
      </c>
      <c r="H568">
        <v>663009</v>
      </c>
      <c r="I568" t="s">
        <v>917</v>
      </c>
      <c r="J568">
        <v>60</v>
      </c>
    </row>
    <row r="569" spans="1:10">
      <c r="A569">
        <v>568</v>
      </c>
      <c r="B569">
        <v>6010</v>
      </c>
      <c r="C569" t="s">
        <v>846</v>
      </c>
      <c r="D569">
        <v>790</v>
      </c>
      <c r="E569" t="s">
        <v>916</v>
      </c>
      <c r="F569" t="s">
        <v>914</v>
      </c>
      <c r="G569" t="s">
        <v>913</v>
      </c>
      <c r="H569">
        <v>663790</v>
      </c>
      <c r="I569" t="s">
        <v>912</v>
      </c>
      <c r="J569">
        <v>1</v>
      </c>
    </row>
    <row r="570" spans="1:10">
      <c r="A570">
        <v>569</v>
      </c>
      <c r="B570">
        <v>6020</v>
      </c>
      <c r="C570" t="s">
        <v>687</v>
      </c>
      <c r="D570">
        <v>700</v>
      </c>
      <c r="E570" t="s">
        <v>928</v>
      </c>
      <c r="F570" t="s">
        <v>933</v>
      </c>
      <c r="G570" t="s">
        <v>932</v>
      </c>
      <c r="H570">
        <v>663700</v>
      </c>
      <c r="I570" t="s">
        <v>925</v>
      </c>
      <c r="J570">
        <v>144</v>
      </c>
    </row>
    <row r="571" spans="1:10">
      <c r="A571">
        <v>570</v>
      </c>
      <c r="B571">
        <v>6020</v>
      </c>
      <c r="C571" t="s">
        <v>687</v>
      </c>
      <c r="D571">
        <v>79100</v>
      </c>
      <c r="E571" t="s">
        <v>920</v>
      </c>
      <c r="F571" t="s">
        <v>919</v>
      </c>
      <c r="G571" t="s">
        <v>918</v>
      </c>
      <c r="H571">
        <v>663009</v>
      </c>
      <c r="I571" t="s">
        <v>917</v>
      </c>
      <c r="J571">
        <v>60</v>
      </c>
    </row>
    <row r="572" spans="1:10">
      <c r="A572">
        <v>571</v>
      </c>
      <c r="B572">
        <v>6020</v>
      </c>
      <c r="C572" t="s">
        <v>687</v>
      </c>
      <c r="D572">
        <v>720</v>
      </c>
      <c r="E572" t="s">
        <v>887</v>
      </c>
      <c r="F572" t="s">
        <v>877</v>
      </c>
      <c r="G572" t="s">
        <v>881</v>
      </c>
      <c r="H572">
        <v>663720</v>
      </c>
      <c r="I572" t="s">
        <v>884</v>
      </c>
      <c r="J572">
        <v>96</v>
      </c>
    </row>
    <row r="573" spans="1:10">
      <c r="A573">
        <v>572</v>
      </c>
      <c r="B573">
        <v>6020</v>
      </c>
      <c r="C573" t="s">
        <v>687</v>
      </c>
      <c r="D573">
        <v>7301</v>
      </c>
      <c r="E573" t="s">
        <v>1050</v>
      </c>
      <c r="F573" t="s">
        <v>1049</v>
      </c>
      <c r="G573" t="s">
        <v>1048</v>
      </c>
      <c r="H573">
        <v>6637301</v>
      </c>
      <c r="I573" t="s">
        <v>1047</v>
      </c>
      <c r="J573">
        <v>60</v>
      </c>
    </row>
    <row r="574" spans="1:10">
      <c r="A574">
        <v>573</v>
      </c>
      <c r="B574">
        <v>6020</v>
      </c>
      <c r="C574" t="s">
        <v>687</v>
      </c>
      <c r="D574">
        <v>790</v>
      </c>
      <c r="E574" t="s">
        <v>916</v>
      </c>
      <c r="F574" t="s">
        <v>914</v>
      </c>
      <c r="G574" t="s">
        <v>913</v>
      </c>
      <c r="H574">
        <v>663790</v>
      </c>
      <c r="I574" t="s">
        <v>912</v>
      </c>
      <c r="J574">
        <v>1</v>
      </c>
    </row>
    <row r="575" spans="1:10">
      <c r="A575">
        <v>574</v>
      </c>
      <c r="B575">
        <v>6030</v>
      </c>
      <c r="C575" t="s">
        <v>193</v>
      </c>
      <c r="D575">
        <v>720</v>
      </c>
      <c r="E575" t="s">
        <v>887</v>
      </c>
      <c r="F575" t="s">
        <v>877</v>
      </c>
      <c r="G575" t="s">
        <v>881</v>
      </c>
      <c r="H575">
        <v>663720</v>
      </c>
      <c r="I575" t="s">
        <v>884</v>
      </c>
      <c r="J575">
        <v>96</v>
      </c>
    </row>
    <row r="576" spans="1:10">
      <c r="A576">
        <v>575</v>
      </c>
      <c r="B576">
        <v>6040</v>
      </c>
      <c r="C576" t="s">
        <v>726</v>
      </c>
      <c r="D576">
        <v>720</v>
      </c>
      <c r="E576" t="s">
        <v>887</v>
      </c>
      <c r="F576" t="s">
        <v>877</v>
      </c>
      <c r="G576" t="s">
        <v>881</v>
      </c>
      <c r="H576">
        <v>663720</v>
      </c>
      <c r="I576" t="s">
        <v>884</v>
      </c>
      <c r="J576">
        <v>96</v>
      </c>
    </row>
    <row r="577" spans="1:10">
      <c r="A577">
        <v>576</v>
      </c>
      <c r="B577">
        <v>6050</v>
      </c>
      <c r="C577" t="s">
        <v>232</v>
      </c>
      <c r="D577">
        <v>720</v>
      </c>
      <c r="E577" t="s">
        <v>887</v>
      </c>
      <c r="F577" t="s">
        <v>877</v>
      </c>
      <c r="G577" t="s">
        <v>881</v>
      </c>
      <c r="H577">
        <v>663720</v>
      </c>
      <c r="I577" t="s">
        <v>884</v>
      </c>
      <c r="J577">
        <v>120</v>
      </c>
    </row>
    <row r="578" spans="1:10">
      <c r="A578">
        <v>577</v>
      </c>
      <c r="B578">
        <v>6060</v>
      </c>
      <c r="C578" t="s">
        <v>659</v>
      </c>
      <c r="D578">
        <v>720</v>
      </c>
      <c r="E578" t="s">
        <v>887</v>
      </c>
      <c r="F578" t="s">
        <v>877</v>
      </c>
      <c r="G578" t="s">
        <v>881</v>
      </c>
      <c r="H578">
        <v>663720</v>
      </c>
      <c r="I578" t="s">
        <v>884</v>
      </c>
      <c r="J578">
        <v>96</v>
      </c>
    </row>
    <row r="579" spans="1:10">
      <c r="A579">
        <v>578</v>
      </c>
      <c r="B579">
        <v>6070</v>
      </c>
      <c r="C579" t="s">
        <v>283</v>
      </c>
      <c r="D579">
        <v>720</v>
      </c>
      <c r="E579" t="s">
        <v>887</v>
      </c>
      <c r="F579" t="s">
        <v>877</v>
      </c>
      <c r="G579" t="s">
        <v>881</v>
      </c>
      <c r="H579">
        <v>663720</v>
      </c>
      <c r="I579" t="s">
        <v>884</v>
      </c>
      <c r="J579">
        <v>96</v>
      </c>
    </row>
    <row r="580" spans="1:10">
      <c r="A580">
        <v>579</v>
      </c>
      <c r="B580">
        <v>6090</v>
      </c>
      <c r="C580" t="s">
        <v>350</v>
      </c>
      <c r="D580">
        <v>720</v>
      </c>
      <c r="E580" t="s">
        <v>887</v>
      </c>
      <c r="F580" t="s">
        <v>877</v>
      </c>
      <c r="G580" t="s">
        <v>881</v>
      </c>
      <c r="H580">
        <v>663720</v>
      </c>
      <c r="I580" t="s">
        <v>884</v>
      </c>
      <c r="J580">
        <v>96</v>
      </c>
    </row>
    <row r="581" spans="1:10">
      <c r="A581">
        <v>580</v>
      </c>
      <c r="B581">
        <v>6100</v>
      </c>
      <c r="C581" t="s">
        <v>208</v>
      </c>
      <c r="D581">
        <v>720</v>
      </c>
      <c r="E581" t="s">
        <v>887</v>
      </c>
      <c r="F581" t="s">
        <v>877</v>
      </c>
      <c r="G581" t="s">
        <v>881</v>
      </c>
      <c r="H581">
        <v>663720</v>
      </c>
      <c r="I581" t="s">
        <v>884</v>
      </c>
      <c r="J581">
        <v>84</v>
      </c>
    </row>
    <row r="582" spans="1:10">
      <c r="A582">
        <v>581</v>
      </c>
      <c r="B582">
        <v>6110</v>
      </c>
      <c r="C582" t="s">
        <v>413</v>
      </c>
      <c r="D582">
        <v>720</v>
      </c>
      <c r="E582" t="s">
        <v>887</v>
      </c>
      <c r="F582" t="s">
        <v>877</v>
      </c>
      <c r="G582" t="s">
        <v>881</v>
      </c>
      <c r="H582">
        <v>663720</v>
      </c>
      <c r="I582" t="s">
        <v>884</v>
      </c>
      <c r="J582">
        <v>84</v>
      </c>
    </row>
    <row r="583" spans="1:10">
      <c r="A583">
        <v>582</v>
      </c>
      <c r="B583">
        <v>6120</v>
      </c>
      <c r="C583" t="s">
        <v>405</v>
      </c>
      <c r="D583">
        <v>720</v>
      </c>
      <c r="E583" t="s">
        <v>887</v>
      </c>
      <c r="F583" t="s">
        <v>877</v>
      </c>
      <c r="G583" t="s">
        <v>881</v>
      </c>
      <c r="H583">
        <v>663720</v>
      </c>
      <c r="I583" t="s">
        <v>884</v>
      </c>
      <c r="J583">
        <v>84</v>
      </c>
    </row>
    <row r="584" spans="1:10">
      <c r="A584">
        <v>583</v>
      </c>
      <c r="B584">
        <v>6140</v>
      </c>
      <c r="C584" t="s">
        <v>207</v>
      </c>
      <c r="D584">
        <v>720</v>
      </c>
      <c r="E584" t="s">
        <v>887</v>
      </c>
      <c r="F584" t="s">
        <v>877</v>
      </c>
      <c r="G584" t="s">
        <v>881</v>
      </c>
      <c r="H584">
        <v>663720</v>
      </c>
      <c r="I584" t="s">
        <v>884</v>
      </c>
      <c r="J584">
        <v>84</v>
      </c>
    </row>
    <row r="585" spans="1:10">
      <c r="A585">
        <v>584</v>
      </c>
      <c r="B585">
        <v>6150</v>
      </c>
      <c r="C585" t="s">
        <v>183</v>
      </c>
      <c r="D585">
        <v>720</v>
      </c>
      <c r="E585" t="s">
        <v>887</v>
      </c>
      <c r="F585" t="s">
        <v>877</v>
      </c>
      <c r="G585" t="s">
        <v>881</v>
      </c>
      <c r="H585">
        <v>663720</v>
      </c>
      <c r="I585" t="s">
        <v>884</v>
      </c>
      <c r="J585">
        <v>96</v>
      </c>
    </row>
    <row r="586" spans="1:10">
      <c r="A586">
        <v>585</v>
      </c>
      <c r="B586">
        <v>6160</v>
      </c>
      <c r="C586" t="s">
        <v>803</v>
      </c>
      <c r="D586">
        <v>720</v>
      </c>
      <c r="E586" t="s">
        <v>887</v>
      </c>
      <c r="F586" t="s">
        <v>877</v>
      </c>
      <c r="G586" t="s">
        <v>881</v>
      </c>
      <c r="H586">
        <v>663720</v>
      </c>
      <c r="I586" t="s">
        <v>884</v>
      </c>
      <c r="J586">
        <v>96</v>
      </c>
    </row>
    <row r="587" spans="1:10">
      <c r="A587">
        <v>586</v>
      </c>
      <c r="B587">
        <v>6170</v>
      </c>
      <c r="C587" t="s">
        <v>235</v>
      </c>
      <c r="D587">
        <v>720</v>
      </c>
      <c r="E587" t="s">
        <v>887</v>
      </c>
      <c r="F587" t="s">
        <v>877</v>
      </c>
      <c r="G587" t="s">
        <v>881</v>
      </c>
      <c r="H587">
        <v>663720</v>
      </c>
      <c r="I587" t="s">
        <v>884</v>
      </c>
      <c r="J587">
        <v>96</v>
      </c>
    </row>
    <row r="588" spans="1:10">
      <c r="A588">
        <v>587</v>
      </c>
      <c r="B588">
        <v>6180</v>
      </c>
      <c r="C588" t="s">
        <v>448</v>
      </c>
      <c r="D588">
        <v>720</v>
      </c>
      <c r="E588" t="s">
        <v>887</v>
      </c>
      <c r="F588" t="s">
        <v>877</v>
      </c>
      <c r="G588" t="s">
        <v>881</v>
      </c>
      <c r="H588">
        <v>663720</v>
      </c>
      <c r="I588" t="s">
        <v>884</v>
      </c>
      <c r="J588">
        <v>96</v>
      </c>
    </row>
    <row r="589" spans="1:10">
      <c r="A589">
        <v>588</v>
      </c>
      <c r="B589">
        <v>6190</v>
      </c>
      <c r="C589" t="s">
        <v>347</v>
      </c>
      <c r="D589">
        <v>720</v>
      </c>
      <c r="E589" t="s">
        <v>887</v>
      </c>
      <c r="F589" t="s">
        <v>877</v>
      </c>
      <c r="G589" t="s">
        <v>881</v>
      </c>
      <c r="H589">
        <v>663720</v>
      </c>
      <c r="I589" t="s">
        <v>884</v>
      </c>
      <c r="J589">
        <v>84</v>
      </c>
    </row>
    <row r="590" spans="1:10">
      <c r="A590">
        <v>589</v>
      </c>
      <c r="B590">
        <v>6200</v>
      </c>
      <c r="C590" t="s">
        <v>772</v>
      </c>
      <c r="D590">
        <v>720</v>
      </c>
      <c r="E590" t="s">
        <v>887</v>
      </c>
      <c r="F590" t="s">
        <v>877</v>
      </c>
      <c r="G590" t="s">
        <v>881</v>
      </c>
      <c r="H590">
        <v>663720</v>
      </c>
      <c r="I590" t="s">
        <v>884</v>
      </c>
      <c r="J590">
        <v>120</v>
      </c>
    </row>
    <row r="591" spans="1:10">
      <c r="A591">
        <v>590</v>
      </c>
      <c r="B591">
        <v>6210</v>
      </c>
      <c r="C591" t="s">
        <v>341</v>
      </c>
      <c r="D591">
        <v>720</v>
      </c>
      <c r="E591" t="s">
        <v>887</v>
      </c>
      <c r="F591" t="s">
        <v>877</v>
      </c>
      <c r="G591" t="s">
        <v>881</v>
      </c>
      <c r="H591">
        <v>663720</v>
      </c>
      <c r="I591" t="s">
        <v>884</v>
      </c>
      <c r="J591">
        <v>120</v>
      </c>
    </row>
    <row r="592" spans="1:10">
      <c r="A592">
        <v>591</v>
      </c>
      <c r="B592">
        <v>6220</v>
      </c>
      <c r="C592" t="s">
        <v>327</v>
      </c>
      <c r="D592">
        <v>720</v>
      </c>
      <c r="E592" t="s">
        <v>887</v>
      </c>
      <c r="F592" t="s">
        <v>877</v>
      </c>
      <c r="G592" t="s">
        <v>881</v>
      </c>
      <c r="H592">
        <v>663720</v>
      </c>
      <c r="I592" t="s">
        <v>884</v>
      </c>
      <c r="J592">
        <v>96</v>
      </c>
    </row>
    <row r="593" spans="1:10">
      <c r="A593">
        <v>592</v>
      </c>
      <c r="B593">
        <v>6230</v>
      </c>
      <c r="C593" t="s">
        <v>172</v>
      </c>
      <c r="D593">
        <v>720</v>
      </c>
      <c r="E593" t="s">
        <v>887</v>
      </c>
      <c r="F593" t="s">
        <v>877</v>
      </c>
      <c r="G593" t="s">
        <v>881</v>
      </c>
      <c r="H593">
        <v>663720</v>
      </c>
      <c r="I593" t="s">
        <v>884</v>
      </c>
      <c r="J593">
        <v>96</v>
      </c>
    </row>
    <row r="594" spans="1:10">
      <c r="A594">
        <v>593</v>
      </c>
      <c r="B594">
        <v>6250</v>
      </c>
      <c r="C594" t="s">
        <v>593</v>
      </c>
      <c r="D594">
        <v>720</v>
      </c>
      <c r="E594" t="s">
        <v>887</v>
      </c>
      <c r="F594" t="s">
        <v>877</v>
      </c>
      <c r="G594" t="s">
        <v>881</v>
      </c>
      <c r="H594">
        <v>663720</v>
      </c>
      <c r="I594" t="s">
        <v>884</v>
      </c>
      <c r="J594">
        <v>96</v>
      </c>
    </row>
    <row r="595" spans="1:10">
      <c r="A595">
        <v>594</v>
      </c>
      <c r="B595">
        <v>6260</v>
      </c>
      <c r="C595" t="s">
        <v>732</v>
      </c>
      <c r="D595">
        <v>720</v>
      </c>
      <c r="E595" t="s">
        <v>887</v>
      </c>
      <c r="F595" t="s">
        <v>877</v>
      </c>
      <c r="G595" t="s">
        <v>881</v>
      </c>
      <c r="H595">
        <v>663720</v>
      </c>
      <c r="I595" t="s">
        <v>884</v>
      </c>
      <c r="J595">
        <v>96</v>
      </c>
    </row>
    <row r="596" spans="1:10">
      <c r="A596">
        <v>595</v>
      </c>
      <c r="B596">
        <v>6270</v>
      </c>
      <c r="C596" t="s">
        <v>171</v>
      </c>
      <c r="D596">
        <v>720</v>
      </c>
      <c r="E596" t="s">
        <v>887</v>
      </c>
      <c r="F596" t="s">
        <v>877</v>
      </c>
      <c r="G596" t="s">
        <v>881</v>
      </c>
      <c r="H596">
        <v>663720</v>
      </c>
      <c r="I596" t="s">
        <v>884</v>
      </c>
      <c r="J596">
        <v>84</v>
      </c>
    </row>
    <row r="597" spans="1:10">
      <c r="A597">
        <v>596</v>
      </c>
      <c r="B597">
        <v>6290</v>
      </c>
      <c r="C597" t="s">
        <v>359</v>
      </c>
      <c r="D597">
        <v>720</v>
      </c>
      <c r="E597" t="s">
        <v>887</v>
      </c>
      <c r="F597" t="s">
        <v>877</v>
      </c>
      <c r="G597" t="s">
        <v>881</v>
      </c>
      <c r="H597">
        <v>663720</v>
      </c>
      <c r="I597" t="s">
        <v>884</v>
      </c>
      <c r="J597">
        <v>96</v>
      </c>
    </row>
    <row r="598" spans="1:10">
      <c r="A598">
        <v>597</v>
      </c>
      <c r="B598">
        <v>6300</v>
      </c>
      <c r="C598" t="s">
        <v>554</v>
      </c>
      <c r="D598">
        <v>720</v>
      </c>
      <c r="E598" t="s">
        <v>887</v>
      </c>
      <c r="F598" t="s">
        <v>877</v>
      </c>
      <c r="G598" t="s">
        <v>881</v>
      </c>
      <c r="H598">
        <v>663720</v>
      </c>
      <c r="I598" t="s">
        <v>884</v>
      </c>
      <c r="J598">
        <v>120</v>
      </c>
    </row>
    <row r="599" spans="1:10">
      <c r="A599">
        <v>598</v>
      </c>
      <c r="B599">
        <v>6320</v>
      </c>
      <c r="C599" t="s">
        <v>185</v>
      </c>
      <c r="D599">
        <v>720</v>
      </c>
      <c r="E599" t="s">
        <v>887</v>
      </c>
      <c r="F599" t="s">
        <v>877</v>
      </c>
      <c r="G599" t="s">
        <v>881</v>
      </c>
      <c r="H599">
        <v>663720</v>
      </c>
      <c r="I599" t="s">
        <v>884</v>
      </c>
      <c r="J599">
        <v>120</v>
      </c>
    </row>
    <row r="600" spans="1:10">
      <c r="A600">
        <v>599</v>
      </c>
      <c r="B600">
        <v>6330</v>
      </c>
      <c r="C600" t="s">
        <v>650</v>
      </c>
      <c r="D600">
        <v>720</v>
      </c>
      <c r="E600" t="s">
        <v>887</v>
      </c>
      <c r="F600" t="s">
        <v>877</v>
      </c>
      <c r="G600" t="s">
        <v>881</v>
      </c>
      <c r="H600">
        <v>663720</v>
      </c>
      <c r="I600" t="s">
        <v>884</v>
      </c>
      <c r="J600">
        <v>144</v>
      </c>
    </row>
    <row r="601" spans="1:10">
      <c r="A601">
        <v>600</v>
      </c>
      <c r="B601">
        <v>6340</v>
      </c>
      <c r="C601" t="s">
        <v>723</v>
      </c>
      <c r="D601">
        <v>720</v>
      </c>
      <c r="E601" t="s">
        <v>887</v>
      </c>
      <c r="F601" t="s">
        <v>877</v>
      </c>
      <c r="G601" t="s">
        <v>881</v>
      </c>
      <c r="H601">
        <v>663720</v>
      </c>
      <c r="I601" t="s">
        <v>884</v>
      </c>
      <c r="J601">
        <v>120</v>
      </c>
    </row>
    <row r="602" spans="1:10">
      <c r="A602">
        <v>601</v>
      </c>
      <c r="B602">
        <v>6350</v>
      </c>
      <c r="C602" t="s">
        <v>300</v>
      </c>
      <c r="D602">
        <v>720</v>
      </c>
      <c r="E602" t="s">
        <v>887</v>
      </c>
      <c r="F602" t="s">
        <v>877</v>
      </c>
      <c r="G602" t="s">
        <v>881</v>
      </c>
      <c r="H602">
        <v>663720</v>
      </c>
      <c r="I602" t="s">
        <v>884</v>
      </c>
      <c r="J602">
        <v>96</v>
      </c>
    </row>
    <row r="603" spans="1:10">
      <c r="A603">
        <v>602</v>
      </c>
      <c r="B603">
        <v>6350</v>
      </c>
      <c r="C603" t="s">
        <v>300</v>
      </c>
      <c r="D603">
        <v>7302</v>
      </c>
      <c r="E603" t="s">
        <v>974</v>
      </c>
      <c r="F603" t="s">
        <v>877</v>
      </c>
      <c r="G603" t="s">
        <v>881</v>
      </c>
      <c r="H603">
        <v>663720</v>
      </c>
      <c r="I603" t="s">
        <v>884</v>
      </c>
      <c r="J603">
        <v>120</v>
      </c>
    </row>
    <row r="604" spans="1:10">
      <c r="A604">
        <v>603</v>
      </c>
      <c r="B604">
        <v>6360</v>
      </c>
      <c r="C604" t="s">
        <v>741</v>
      </c>
      <c r="D604">
        <v>720</v>
      </c>
      <c r="E604" t="s">
        <v>887</v>
      </c>
      <c r="F604" t="s">
        <v>877</v>
      </c>
      <c r="G604" t="s">
        <v>881</v>
      </c>
      <c r="H604">
        <v>663720</v>
      </c>
      <c r="I604" t="s">
        <v>884</v>
      </c>
      <c r="J604">
        <v>96</v>
      </c>
    </row>
    <row r="605" spans="1:10">
      <c r="A605">
        <v>604</v>
      </c>
      <c r="B605">
        <v>6370</v>
      </c>
      <c r="C605" t="s">
        <v>206</v>
      </c>
      <c r="D605">
        <v>720</v>
      </c>
      <c r="E605" t="s">
        <v>887</v>
      </c>
      <c r="F605" t="s">
        <v>877</v>
      </c>
      <c r="G605" t="s">
        <v>881</v>
      </c>
      <c r="H605">
        <v>663720</v>
      </c>
      <c r="I605" t="s">
        <v>884</v>
      </c>
      <c r="J605">
        <v>96</v>
      </c>
    </row>
    <row r="606" spans="1:10">
      <c r="A606">
        <v>605</v>
      </c>
      <c r="B606">
        <v>6380</v>
      </c>
      <c r="C606" t="s">
        <v>727</v>
      </c>
      <c r="D606">
        <v>720</v>
      </c>
      <c r="E606" t="s">
        <v>887</v>
      </c>
      <c r="F606" t="s">
        <v>877</v>
      </c>
      <c r="G606" t="s">
        <v>881</v>
      </c>
      <c r="H606">
        <v>663720</v>
      </c>
      <c r="I606" t="s">
        <v>884</v>
      </c>
      <c r="J606">
        <v>120</v>
      </c>
    </row>
    <row r="607" spans="1:10">
      <c r="A607">
        <v>606</v>
      </c>
      <c r="B607">
        <v>6390</v>
      </c>
      <c r="C607" t="s">
        <v>170</v>
      </c>
      <c r="D607">
        <v>720</v>
      </c>
      <c r="E607" t="s">
        <v>887</v>
      </c>
      <c r="F607" t="s">
        <v>877</v>
      </c>
      <c r="G607" t="s">
        <v>881</v>
      </c>
      <c r="H607">
        <v>663720</v>
      </c>
      <c r="I607" t="s">
        <v>884</v>
      </c>
      <c r="J607">
        <v>96</v>
      </c>
    </row>
    <row r="608" spans="1:10">
      <c r="A608">
        <v>607</v>
      </c>
      <c r="B608">
        <v>6400</v>
      </c>
      <c r="C608" t="s">
        <v>204</v>
      </c>
      <c r="D608">
        <v>720</v>
      </c>
      <c r="E608" t="s">
        <v>887</v>
      </c>
      <c r="F608" t="s">
        <v>877</v>
      </c>
      <c r="G608" t="s">
        <v>881</v>
      </c>
      <c r="H608">
        <v>663720</v>
      </c>
      <c r="I608" t="s">
        <v>884</v>
      </c>
      <c r="J608">
        <v>120</v>
      </c>
    </row>
    <row r="609" spans="1:10">
      <c r="A609">
        <v>608</v>
      </c>
      <c r="B609">
        <v>6410</v>
      </c>
      <c r="C609" t="s">
        <v>871</v>
      </c>
      <c r="D609">
        <v>700</v>
      </c>
      <c r="E609" t="s">
        <v>928</v>
      </c>
      <c r="F609" t="s">
        <v>877</v>
      </c>
      <c r="G609" t="s">
        <v>881</v>
      </c>
      <c r="H609">
        <v>663700</v>
      </c>
      <c r="I609" t="s">
        <v>925</v>
      </c>
      <c r="J609">
        <v>120</v>
      </c>
    </row>
    <row r="610" spans="1:10">
      <c r="A610">
        <v>609</v>
      </c>
      <c r="B610">
        <v>6410</v>
      </c>
      <c r="C610" t="s">
        <v>871</v>
      </c>
      <c r="D610">
        <v>720</v>
      </c>
      <c r="E610" t="s">
        <v>887</v>
      </c>
      <c r="F610" t="s">
        <v>877</v>
      </c>
      <c r="G610" t="s">
        <v>881</v>
      </c>
      <c r="H610">
        <v>663720</v>
      </c>
      <c r="I610" t="s">
        <v>884</v>
      </c>
      <c r="J610">
        <v>120</v>
      </c>
    </row>
    <row r="611" spans="1:10">
      <c r="A611">
        <v>610</v>
      </c>
      <c r="B611">
        <v>6420</v>
      </c>
      <c r="C611" t="s">
        <v>555</v>
      </c>
      <c r="D611">
        <v>720</v>
      </c>
      <c r="E611" t="s">
        <v>887</v>
      </c>
      <c r="F611" t="s">
        <v>877</v>
      </c>
      <c r="G611" t="s">
        <v>881</v>
      </c>
      <c r="H611">
        <v>663720</v>
      </c>
      <c r="I611" t="s">
        <v>884</v>
      </c>
      <c r="J611">
        <v>120</v>
      </c>
    </row>
    <row r="612" spans="1:10">
      <c r="A612">
        <v>611</v>
      </c>
      <c r="B612">
        <v>6430</v>
      </c>
      <c r="C612" t="s">
        <v>806</v>
      </c>
      <c r="D612">
        <v>720</v>
      </c>
      <c r="E612" t="s">
        <v>887</v>
      </c>
      <c r="F612" t="s">
        <v>877</v>
      </c>
      <c r="G612" t="s">
        <v>881</v>
      </c>
      <c r="H612">
        <v>663720</v>
      </c>
      <c r="I612" t="s">
        <v>884</v>
      </c>
      <c r="J612">
        <v>120</v>
      </c>
    </row>
    <row r="613" spans="1:10">
      <c r="A613">
        <v>612</v>
      </c>
      <c r="B613">
        <v>6430</v>
      </c>
      <c r="C613" t="s">
        <v>806</v>
      </c>
      <c r="D613">
        <v>790</v>
      </c>
      <c r="E613" t="s">
        <v>916</v>
      </c>
      <c r="F613" t="s">
        <v>914</v>
      </c>
      <c r="G613" t="s">
        <v>913</v>
      </c>
      <c r="H613">
        <v>663790</v>
      </c>
      <c r="I613" t="s">
        <v>912</v>
      </c>
      <c r="J613">
        <v>1</v>
      </c>
    </row>
    <row r="614" spans="1:10">
      <c r="A614">
        <v>613</v>
      </c>
      <c r="B614">
        <v>6430</v>
      </c>
      <c r="C614" t="s">
        <v>806</v>
      </c>
      <c r="D614">
        <v>79100</v>
      </c>
      <c r="E614" t="s">
        <v>920</v>
      </c>
      <c r="F614" t="s">
        <v>919</v>
      </c>
      <c r="G614" t="s">
        <v>918</v>
      </c>
      <c r="H614">
        <v>663009</v>
      </c>
      <c r="I614" t="s">
        <v>917</v>
      </c>
      <c r="J614">
        <v>60</v>
      </c>
    </row>
    <row r="615" spans="1:10">
      <c r="A615">
        <v>614</v>
      </c>
      <c r="B615">
        <v>6440</v>
      </c>
      <c r="C615" t="s">
        <v>551</v>
      </c>
      <c r="D615">
        <v>720</v>
      </c>
      <c r="E615" t="s">
        <v>887</v>
      </c>
      <c r="F615" t="s">
        <v>877</v>
      </c>
      <c r="G615" t="s">
        <v>881</v>
      </c>
      <c r="H615">
        <v>663720</v>
      </c>
      <c r="I615" t="s">
        <v>884</v>
      </c>
      <c r="J615">
        <v>120</v>
      </c>
    </row>
    <row r="616" spans="1:10">
      <c r="A616">
        <v>615</v>
      </c>
      <c r="B616">
        <v>6450</v>
      </c>
      <c r="C616" t="s">
        <v>557</v>
      </c>
      <c r="D616">
        <v>720</v>
      </c>
      <c r="E616" t="s">
        <v>887</v>
      </c>
      <c r="F616" t="s">
        <v>877</v>
      </c>
      <c r="G616" t="s">
        <v>881</v>
      </c>
      <c r="H616">
        <v>663720</v>
      </c>
      <c r="I616" t="s">
        <v>884</v>
      </c>
      <c r="J616">
        <v>96</v>
      </c>
    </row>
    <row r="617" spans="1:10">
      <c r="A617">
        <v>616</v>
      </c>
      <c r="B617">
        <v>6460</v>
      </c>
      <c r="C617" t="s">
        <v>545</v>
      </c>
      <c r="D617">
        <v>720</v>
      </c>
      <c r="E617" t="s">
        <v>887</v>
      </c>
      <c r="F617" t="s">
        <v>877</v>
      </c>
      <c r="G617" t="s">
        <v>881</v>
      </c>
      <c r="H617">
        <v>663720</v>
      </c>
      <c r="I617" t="s">
        <v>884</v>
      </c>
      <c r="J617">
        <v>96</v>
      </c>
    </row>
    <row r="618" spans="1:10">
      <c r="A618">
        <v>617</v>
      </c>
      <c r="B618">
        <v>6470</v>
      </c>
      <c r="C618" t="s">
        <v>769</v>
      </c>
      <c r="D618">
        <v>700</v>
      </c>
      <c r="E618" t="s">
        <v>928</v>
      </c>
      <c r="F618" t="s">
        <v>877</v>
      </c>
      <c r="G618" t="s">
        <v>881</v>
      </c>
      <c r="H618">
        <v>663700</v>
      </c>
      <c r="I618" t="s">
        <v>925</v>
      </c>
      <c r="J618">
        <v>96</v>
      </c>
    </row>
    <row r="619" spans="1:10">
      <c r="A619">
        <v>618</v>
      </c>
      <c r="B619">
        <v>6470</v>
      </c>
      <c r="C619" t="s">
        <v>769</v>
      </c>
      <c r="D619">
        <v>720</v>
      </c>
      <c r="E619" t="s">
        <v>887</v>
      </c>
      <c r="F619" t="s">
        <v>877</v>
      </c>
      <c r="G619" t="s">
        <v>881</v>
      </c>
      <c r="H619">
        <v>663720</v>
      </c>
      <c r="I619" t="s">
        <v>884</v>
      </c>
      <c r="J619">
        <v>96</v>
      </c>
    </row>
    <row r="620" spans="1:10">
      <c r="A620">
        <v>619</v>
      </c>
      <c r="B620">
        <v>6480</v>
      </c>
      <c r="C620" t="s">
        <v>461</v>
      </c>
      <c r="D620">
        <v>720</v>
      </c>
      <c r="E620" t="s">
        <v>887</v>
      </c>
      <c r="F620" t="s">
        <v>877</v>
      </c>
      <c r="G620" t="s">
        <v>881</v>
      </c>
      <c r="H620">
        <v>663720</v>
      </c>
      <c r="I620" t="s">
        <v>884</v>
      </c>
      <c r="J620">
        <v>120</v>
      </c>
    </row>
    <row r="621" spans="1:10">
      <c r="A621">
        <v>620</v>
      </c>
      <c r="B621">
        <v>6490</v>
      </c>
      <c r="C621" t="s">
        <v>395</v>
      </c>
      <c r="D621">
        <v>720</v>
      </c>
      <c r="E621" t="s">
        <v>887</v>
      </c>
      <c r="F621" t="s">
        <v>877</v>
      </c>
      <c r="G621" t="s">
        <v>881</v>
      </c>
      <c r="H621">
        <v>663720</v>
      </c>
      <c r="I621" t="s">
        <v>884</v>
      </c>
      <c r="J621">
        <v>96</v>
      </c>
    </row>
    <row r="622" spans="1:10">
      <c r="A622">
        <v>621</v>
      </c>
      <c r="B622">
        <v>6500</v>
      </c>
      <c r="C622" t="s">
        <v>592</v>
      </c>
      <c r="D622">
        <v>720</v>
      </c>
      <c r="E622" t="s">
        <v>887</v>
      </c>
      <c r="F622" t="s">
        <v>877</v>
      </c>
      <c r="G622" t="s">
        <v>881</v>
      </c>
      <c r="H622">
        <v>663720</v>
      </c>
      <c r="I622" t="s">
        <v>884</v>
      </c>
      <c r="J622">
        <v>96</v>
      </c>
    </row>
    <row r="623" spans="1:10">
      <c r="A623">
        <v>622</v>
      </c>
      <c r="B623">
        <v>6510</v>
      </c>
      <c r="C623" t="s">
        <v>633</v>
      </c>
      <c r="D623">
        <v>720</v>
      </c>
      <c r="E623" t="s">
        <v>887</v>
      </c>
      <c r="F623" t="s">
        <v>877</v>
      </c>
      <c r="G623" t="s">
        <v>881</v>
      </c>
      <c r="H623">
        <v>663720</v>
      </c>
      <c r="I623" t="s">
        <v>884</v>
      </c>
      <c r="J623">
        <v>72</v>
      </c>
    </row>
    <row r="624" spans="1:10">
      <c r="A624">
        <v>623</v>
      </c>
      <c r="B624">
        <v>6520</v>
      </c>
      <c r="C624" t="s">
        <v>184</v>
      </c>
      <c r="D624">
        <v>720</v>
      </c>
      <c r="E624" t="s">
        <v>887</v>
      </c>
      <c r="F624" t="s">
        <v>877</v>
      </c>
      <c r="G624" t="s">
        <v>881</v>
      </c>
      <c r="H624">
        <v>663720</v>
      </c>
      <c r="I624" t="s">
        <v>884</v>
      </c>
      <c r="J624">
        <v>96</v>
      </c>
    </row>
    <row r="625" spans="1:10">
      <c r="A625">
        <v>624</v>
      </c>
      <c r="B625">
        <v>6530</v>
      </c>
      <c r="C625" t="s">
        <v>287</v>
      </c>
      <c r="D625">
        <v>720</v>
      </c>
      <c r="E625" t="s">
        <v>887</v>
      </c>
      <c r="F625" t="s">
        <v>877</v>
      </c>
      <c r="G625" t="s">
        <v>881</v>
      </c>
      <c r="H625">
        <v>663720</v>
      </c>
      <c r="I625" t="s">
        <v>884</v>
      </c>
      <c r="J625">
        <v>96</v>
      </c>
    </row>
    <row r="626" spans="1:10">
      <c r="A626">
        <v>625</v>
      </c>
      <c r="B626">
        <v>6540</v>
      </c>
      <c r="C626" t="s">
        <v>194</v>
      </c>
      <c r="D626">
        <v>720</v>
      </c>
      <c r="E626" t="s">
        <v>887</v>
      </c>
      <c r="F626" t="s">
        <v>877</v>
      </c>
      <c r="G626" t="s">
        <v>881</v>
      </c>
      <c r="H626">
        <v>663720</v>
      </c>
      <c r="I626" t="s">
        <v>884</v>
      </c>
      <c r="J626">
        <v>120</v>
      </c>
    </row>
    <row r="627" spans="1:10">
      <c r="A627">
        <v>626</v>
      </c>
      <c r="B627">
        <v>6550</v>
      </c>
      <c r="C627" t="s">
        <v>174</v>
      </c>
      <c r="D627">
        <v>720</v>
      </c>
      <c r="E627" t="s">
        <v>887</v>
      </c>
      <c r="F627" t="s">
        <v>877</v>
      </c>
      <c r="G627" t="s">
        <v>881</v>
      </c>
      <c r="H627">
        <v>663720</v>
      </c>
      <c r="I627" t="s">
        <v>884</v>
      </c>
      <c r="J627">
        <v>96</v>
      </c>
    </row>
    <row r="628" spans="1:10">
      <c r="A628">
        <v>627</v>
      </c>
      <c r="B628">
        <v>6590</v>
      </c>
      <c r="C628" t="s">
        <v>397</v>
      </c>
      <c r="D628">
        <v>720</v>
      </c>
      <c r="E628" t="s">
        <v>887</v>
      </c>
      <c r="F628" t="s">
        <v>877</v>
      </c>
      <c r="G628" t="s">
        <v>881</v>
      </c>
      <c r="H628">
        <v>663720</v>
      </c>
      <c r="I628" t="s">
        <v>884</v>
      </c>
      <c r="J628">
        <v>96</v>
      </c>
    </row>
    <row r="629" spans="1:10">
      <c r="A629">
        <v>628</v>
      </c>
      <c r="B629">
        <v>6600</v>
      </c>
      <c r="C629" t="s">
        <v>747</v>
      </c>
      <c r="D629">
        <v>7302</v>
      </c>
      <c r="E629" t="s">
        <v>974</v>
      </c>
      <c r="F629" t="s">
        <v>877</v>
      </c>
      <c r="G629" t="s">
        <v>881</v>
      </c>
      <c r="H629">
        <v>6637302</v>
      </c>
      <c r="I629" t="s">
        <v>971</v>
      </c>
      <c r="J629">
        <v>120</v>
      </c>
    </row>
    <row r="630" spans="1:10">
      <c r="A630">
        <v>629</v>
      </c>
      <c r="B630">
        <v>6600</v>
      </c>
      <c r="C630" t="s">
        <v>747</v>
      </c>
      <c r="D630">
        <v>790</v>
      </c>
      <c r="E630" t="s">
        <v>916</v>
      </c>
      <c r="F630" t="s">
        <v>914</v>
      </c>
      <c r="G630" t="s">
        <v>913</v>
      </c>
      <c r="H630">
        <v>663790</v>
      </c>
      <c r="I630" t="s">
        <v>912</v>
      </c>
      <c r="J630">
        <v>1</v>
      </c>
    </row>
    <row r="631" spans="1:10">
      <c r="A631">
        <v>630</v>
      </c>
      <c r="B631">
        <v>6600</v>
      </c>
      <c r="C631" t="s">
        <v>747</v>
      </c>
      <c r="D631">
        <v>720</v>
      </c>
      <c r="E631" t="s">
        <v>887</v>
      </c>
      <c r="F631" t="s">
        <v>877</v>
      </c>
      <c r="G631" t="s">
        <v>881</v>
      </c>
      <c r="H631">
        <v>663720</v>
      </c>
      <c r="I631" t="s">
        <v>884</v>
      </c>
      <c r="J631">
        <v>120</v>
      </c>
    </row>
    <row r="632" spans="1:10">
      <c r="A632">
        <v>631</v>
      </c>
      <c r="B632">
        <v>6600</v>
      </c>
      <c r="C632" t="s">
        <v>747</v>
      </c>
      <c r="D632">
        <v>79100</v>
      </c>
      <c r="E632" t="s">
        <v>920</v>
      </c>
      <c r="F632" t="s">
        <v>919</v>
      </c>
      <c r="G632" t="s">
        <v>918</v>
      </c>
      <c r="H632">
        <v>663009</v>
      </c>
      <c r="I632" t="s">
        <v>917</v>
      </c>
      <c r="J632">
        <v>60</v>
      </c>
    </row>
    <row r="633" spans="1:10">
      <c r="A633">
        <v>632</v>
      </c>
      <c r="B633">
        <v>6600</v>
      </c>
      <c r="C633" t="s">
        <v>747</v>
      </c>
      <c r="D633">
        <v>860</v>
      </c>
      <c r="E633" t="s">
        <v>970</v>
      </c>
      <c r="F633" t="s">
        <v>969</v>
      </c>
      <c r="G633" t="s">
        <v>968</v>
      </c>
      <c r="H633">
        <v>664860</v>
      </c>
      <c r="I633" t="s">
        <v>967</v>
      </c>
      <c r="J633">
        <v>120</v>
      </c>
    </row>
    <row r="634" spans="1:10">
      <c r="A634">
        <v>633</v>
      </c>
      <c r="B634">
        <v>6610</v>
      </c>
      <c r="C634" t="s">
        <v>750</v>
      </c>
      <c r="D634">
        <v>720</v>
      </c>
      <c r="E634" t="s">
        <v>887</v>
      </c>
      <c r="F634" t="s">
        <v>877</v>
      </c>
      <c r="G634" t="s">
        <v>881</v>
      </c>
      <c r="H634">
        <v>663720</v>
      </c>
      <c r="I634" t="s">
        <v>884</v>
      </c>
      <c r="J634">
        <v>120</v>
      </c>
    </row>
    <row r="635" spans="1:10">
      <c r="A635">
        <v>634</v>
      </c>
      <c r="B635">
        <v>6610</v>
      </c>
      <c r="C635" t="s">
        <v>750</v>
      </c>
      <c r="D635">
        <v>860</v>
      </c>
      <c r="E635" t="s">
        <v>970</v>
      </c>
      <c r="F635" t="s">
        <v>969</v>
      </c>
      <c r="G635" t="s">
        <v>968</v>
      </c>
      <c r="H635">
        <v>664860</v>
      </c>
      <c r="I635" t="s">
        <v>967</v>
      </c>
      <c r="J635">
        <v>120</v>
      </c>
    </row>
    <row r="636" spans="1:10">
      <c r="A636">
        <v>635</v>
      </c>
      <c r="B636">
        <v>6610</v>
      </c>
      <c r="C636" t="s">
        <v>750</v>
      </c>
      <c r="D636">
        <v>8902</v>
      </c>
      <c r="E636" t="s">
        <v>1060</v>
      </c>
      <c r="F636" t="s">
        <v>877</v>
      </c>
      <c r="G636" t="s">
        <v>881</v>
      </c>
      <c r="H636">
        <v>663790</v>
      </c>
      <c r="I636" t="s">
        <v>912</v>
      </c>
      <c r="J636">
        <v>1</v>
      </c>
    </row>
    <row r="637" spans="1:10">
      <c r="A637">
        <v>636</v>
      </c>
      <c r="B637">
        <v>6620</v>
      </c>
      <c r="C637" t="s">
        <v>724</v>
      </c>
      <c r="D637">
        <v>7302</v>
      </c>
      <c r="E637" t="s">
        <v>974</v>
      </c>
      <c r="F637" t="s">
        <v>877</v>
      </c>
      <c r="G637" t="s">
        <v>881</v>
      </c>
      <c r="H637">
        <v>663720</v>
      </c>
      <c r="I637" t="s">
        <v>884</v>
      </c>
      <c r="J637">
        <v>120</v>
      </c>
    </row>
    <row r="638" spans="1:10">
      <c r="A638">
        <v>637</v>
      </c>
      <c r="B638">
        <v>6630</v>
      </c>
      <c r="C638" t="s">
        <v>274</v>
      </c>
      <c r="D638">
        <v>720</v>
      </c>
      <c r="E638" t="s">
        <v>887</v>
      </c>
      <c r="F638" t="s">
        <v>877</v>
      </c>
      <c r="G638" t="s">
        <v>881</v>
      </c>
      <c r="H638">
        <v>663720</v>
      </c>
      <c r="I638" t="s">
        <v>884</v>
      </c>
      <c r="J638">
        <v>120</v>
      </c>
    </row>
    <row r="639" spans="1:10">
      <c r="A639">
        <v>638</v>
      </c>
      <c r="B639">
        <v>6630</v>
      </c>
      <c r="C639" t="s">
        <v>274</v>
      </c>
      <c r="D639">
        <v>850</v>
      </c>
      <c r="E639" t="s">
        <v>906</v>
      </c>
      <c r="F639" t="s">
        <v>903</v>
      </c>
      <c r="G639" t="s">
        <v>902</v>
      </c>
      <c r="H639">
        <v>664850</v>
      </c>
      <c r="I639" t="s">
        <v>905</v>
      </c>
      <c r="J639">
        <v>180</v>
      </c>
    </row>
    <row r="640" spans="1:10">
      <c r="A640">
        <v>639</v>
      </c>
      <c r="B640">
        <v>6630</v>
      </c>
      <c r="C640" t="s">
        <v>274</v>
      </c>
      <c r="D640">
        <v>860</v>
      </c>
      <c r="E640" t="s">
        <v>970</v>
      </c>
      <c r="F640" t="s">
        <v>969</v>
      </c>
      <c r="G640" t="s">
        <v>968</v>
      </c>
      <c r="H640">
        <v>664860</v>
      </c>
      <c r="I640" t="s">
        <v>967</v>
      </c>
      <c r="J640">
        <v>120</v>
      </c>
    </row>
    <row r="641" spans="1:10">
      <c r="A641">
        <v>640</v>
      </c>
      <c r="B641">
        <v>6640</v>
      </c>
      <c r="C641" t="s">
        <v>561</v>
      </c>
      <c r="D641">
        <v>7301</v>
      </c>
      <c r="E641" t="s">
        <v>1050</v>
      </c>
      <c r="F641" t="s">
        <v>1049</v>
      </c>
      <c r="G641" t="s">
        <v>1048</v>
      </c>
      <c r="H641">
        <v>663730</v>
      </c>
      <c r="I641" t="s">
        <v>1111</v>
      </c>
      <c r="J641">
        <v>96</v>
      </c>
    </row>
    <row r="642" spans="1:10">
      <c r="A642">
        <v>641</v>
      </c>
      <c r="B642">
        <v>6640</v>
      </c>
      <c r="C642" t="s">
        <v>561</v>
      </c>
      <c r="D642">
        <v>7302</v>
      </c>
      <c r="E642" t="s">
        <v>974</v>
      </c>
      <c r="F642" t="s">
        <v>973</v>
      </c>
      <c r="G642" t="s">
        <v>972</v>
      </c>
      <c r="H642">
        <v>6637302</v>
      </c>
      <c r="I642" t="s">
        <v>971</v>
      </c>
      <c r="J642">
        <v>96</v>
      </c>
    </row>
    <row r="643" spans="1:10">
      <c r="A643">
        <v>642</v>
      </c>
      <c r="B643">
        <v>6640</v>
      </c>
      <c r="C643" t="s">
        <v>561</v>
      </c>
      <c r="D643">
        <v>720</v>
      </c>
      <c r="E643" t="s">
        <v>887</v>
      </c>
      <c r="F643" t="s">
        <v>877</v>
      </c>
      <c r="G643" t="s">
        <v>881</v>
      </c>
      <c r="H643">
        <v>663720</v>
      </c>
      <c r="I643" t="s">
        <v>884</v>
      </c>
      <c r="J643">
        <v>144</v>
      </c>
    </row>
    <row r="644" spans="1:10">
      <c r="A644">
        <v>643</v>
      </c>
      <c r="B644">
        <v>6640</v>
      </c>
      <c r="C644" t="s">
        <v>561</v>
      </c>
      <c r="D644">
        <v>860</v>
      </c>
      <c r="E644" t="s">
        <v>970</v>
      </c>
      <c r="F644" t="s">
        <v>969</v>
      </c>
      <c r="G644" t="s">
        <v>968</v>
      </c>
      <c r="H644">
        <v>664860</v>
      </c>
      <c r="I644" t="s">
        <v>967</v>
      </c>
      <c r="J644">
        <v>144</v>
      </c>
    </row>
    <row r="645" spans="1:10">
      <c r="A645">
        <v>644</v>
      </c>
      <c r="B645">
        <v>6650</v>
      </c>
      <c r="C645" t="s">
        <v>863</v>
      </c>
      <c r="D645">
        <v>720</v>
      </c>
      <c r="E645" t="s">
        <v>887</v>
      </c>
      <c r="F645" t="s">
        <v>877</v>
      </c>
      <c r="G645" t="s">
        <v>881</v>
      </c>
      <c r="H645">
        <v>663720</v>
      </c>
      <c r="I645" t="s">
        <v>884</v>
      </c>
      <c r="J645">
        <v>144</v>
      </c>
    </row>
    <row r="646" spans="1:10">
      <c r="A646">
        <v>645</v>
      </c>
      <c r="B646">
        <v>6650</v>
      </c>
      <c r="C646" t="s">
        <v>863</v>
      </c>
      <c r="D646">
        <v>860</v>
      </c>
      <c r="E646" t="s">
        <v>970</v>
      </c>
      <c r="F646" t="s">
        <v>969</v>
      </c>
      <c r="G646" t="s">
        <v>968</v>
      </c>
      <c r="H646">
        <v>664860</v>
      </c>
      <c r="I646" t="s">
        <v>967</v>
      </c>
      <c r="J646">
        <v>144</v>
      </c>
    </row>
    <row r="647" spans="1:10">
      <c r="A647">
        <v>646</v>
      </c>
      <c r="B647">
        <v>6660</v>
      </c>
      <c r="C647" t="s">
        <v>180</v>
      </c>
      <c r="D647">
        <v>720</v>
      </c>
      <c r="E647" t="s">
        <v>887</v>
      </c>
      <c r="F647" t="s">
        <v>877</v>
      </c>
      <c r="G647" t="s">
        <v>881</v>
      </c>
      <c r="H647">
        <v>663720</v>
      </c>
      <c r="I647" t="s">
        <v>884</v>
      </c>
      <c r="J647">
        <v>96</v>
      </c>
    </row>
    <row r="648" spans="1:10">
      <c r="A648">
        <v>647</v>
      </c>
      <c r="B648">
        <v>6670</v>
      </c>
      <c r="C648" t="s">
        <v>455</v>
      </c>
      <c r="D648">
        <v>720</v>
      </c>
      <c r="E648" t="s">
        <v>887</v>
      </c>
      <c r="F648" t="s">
        <v>877</v>
      </c>
      <c r="G648" t="s">
        <v>881</v>
      </c>
      <c r="H648">
        <v>663720</v>
      </c>
      <c r="I648" t="s">
        <v>884</v>
      </c>
      <c r="J648">
        <v>96</v>
      </c>
    </row>
    <row r="649" spans="1:10">
      <c r="A649">
        <v>648</v>
      </c>
      <c r="B649">
        <v>6680</v>
      </c>
      <c r="C649" t="s">
        <v>439</v>
      </c>
      <c r="D649">
        <v>720</v>
      </c>
      <c r="E649" t="s">
        <v>887</v>
      </c>
      <c r="F649" t="s">
        <v>877</v>
      </c>
      <c r="G649" t="s">
        <v>881</v>
      </c>
      <c r="H649">
        <v>663720</v>
      </c>
      <c r="I649" t="s">
        <v>884</v>
      </c>
      <c r="J649">
        <v>120</v>
      </c>
    </row>
    <row r="650" spans="1:10">
      <c r="A650">
        <v>649</v>
      </c>
      <c r="B650">
        <v>6680</v>
      </c>
      <c r="C650" t="s">
        <v>439</v>
      </c>
      <c r="D650">
        <v>860</v>
      </c>
      <c r="E650" t="s">
        <v>970</v>
      </c>
      <c r="F650" t="s">
        <v>969</v>
      </c>
      <c r="G650" t="s">
        <v>968</v>
      </c>
      <c r="H650">
        <v>664860</v>
      </c>
      <c r="I650" t="s">
        <v>967</v>
      </c>
      <c r="J650">
        <v>120</v>
      </c>
    </row>
    <row r="651" spans="1:10">
      <c r="A651">
        <v>650</v>
      </c>
      <c r="B651">
        <v>6690</v>
      </c>
      <c r="C651" t="s">
        <v>393</v>
      </c>
      <c r="D651">
        <v>720</v>
      </c>
      <c r="E651" t="s">
        <v>887</v>
      </c>
      <c r="F651" t="s">
        <v>877</v>
      </c>
      <c r="G651" t="s">
        <v>881</v>
      </c>
      <c r="H651">
        <v>663720</v>
      </c>
      <c r="I651" t="s">
        <v>884</v>
      </c>
      <c r="J651">
        <v>120</v>
      </c>
    </row>
    <row r="652" spans="1:10">
      <c r="A652">
        <v>651</v>
      </c>
      <c r="B652">
        <v>6690</v>
      </c>
      <c r="C652" t="s">
        <v>393</v>
      </c>
      <c r="D652">
        <v>790</v>
      </c>
      <c r="E652" t="s">
        <v>916</v>
      </c>
      <c r="F652" t="s">
        <v>914</v>
      </c>
      <c r="G652" t="s">
        <v>913</v>
      </c>
      <c r="H652">
        <v>663790</v>
      </c>
      <c r="I652" t="s">
        <v>912</v>
      </c>
      <c r="J652">
        <v>1</v>
      </c>
    </row>
    <row r="653" spans="1:10">
      <c r="A653">
        <v>652</v>
      </c>
      <c r="B653">
        <v>6690</v>
      </c>
      <c r="C653" t="s">
        <v>393</v>
      </c>
      <c r="D653">
        <v>8902</v>
      </c>
      <c r="E653" t="s">
        <v>1060</v>
      </c>
      <c r="F653" t="s">
        <v>969</v>
      </c>
      <c r="G653" t="s">
        <v>968</v>
      </c>
      <c r="H653">
        <v>6648902</v>
      </c>
      <c r="I653" t="s">
        <v>1059</v>
      </c>
      <c r="J653">
        <v>1</v>
      </c>
    </row>
    <row r="654" spans="1:10">
      <c r="A654">
        <v>653</v>
      </c>
      <c r="B654">
        <v>6690</v>
      </c>
      <c r="C654" t="s">
        <v>393</v>
      </c>
      <c r="D654">
        <v>79100</v>
      </c>
      <c r="E654" t="s">
        <v>920</v>
      </c>
      <c r="F654" t="s">
        <v>919</v>
      </c>
      <c r="G654" t="s">
        <v>918</v>
      </c>
      <c r="H654">
        <v>663009</v>
      </c>
      <c r="I654" t="s">
        <v>917</v>
      </c>
      <c r="J654">
        <v>60</v>
      </c>
    </row>
    <row r="655" spans="1:10">
      <c r="A655">
        <v>654</v>
      </c>
      <c r="B655">
        <v>6690</v>
      </c>
      <c r="C655" t="s">
        <v>393</v>
      </c>
      <c r="D655">
        <v>860</v>
      </c>
      <c r="E655" t="s">
        <v>970</v>
      </c>
      <c r="F655" t="s">
        <v>969</v>
      </c>
      <c r="G655" t="s">
        <v>968</v>
      </c>
      <c r="H655">
        <v>664860</v>
      </c>
      <c r="I655" t="s">
        <v>967</v>
      </c>
      <c r="J655">
        <v>120</v>
      </c>
    </row>
    <row r="656" spans="1:10">
      <c r="A656">
        <v>655</v>
      </c>
      <c r="B656">
        <v>6700</v>
      </c>
      <c r="C656" t="s">
        <v>601</v>
      </c>
      <c r="D656">
        <v>7301</v>
      </c>
      <c r="E656" t="s">
        <v>1050</v>
      </c>
      <c r="F656" t="s">
        <v>1049</v>
      </c>
      <c r="G656" t="s">
        <v>1048</v>
      </c>
      <c r="H656">
        <v>663730</v>
      </c>
      <c r="I656" t="s">
        <v>1111</v>
      </c>
      <c r="J656">
        <v>72</v>
      </c>
    </row>
    <row r="657" spans="1:10">
      <c r="A657">
        <v>656</v>
      </c>
      <c r="B657">
        <v>6700</v>
      </c>
      <c r="C657" t="s">
        <v>601</v>
      </c>
      <c r="D657">
        <v>720</v>
      </c>
      <c r="E657" t="s">
        <v>887</v>
      </c>
      <c r="F657" t="s">
        <v>877</v>
      </c>
      <c r="G657" t="s">
        <v>881</v>
      </c>
      <c r="H657">
        <v>663720</v>
      </c>
      <c r="I657" t="s">
        <v>884</v>
      </c>
      <c r="J657">
        <v>108</v>
      </c>
    </row>
    <row r="658" spans="1:10">
      <c r="A658">
        <v>657</v>
      </c>
      <c r="B658">
        <v>6700</v>
      </c>
      <c r="C658" t="s">
        <v>601</v>
      </c>
      <c r="D658">
        <v>7302</v>
      </c>
      <c r="E658" t="s">
        <v>974</v>
      </c>
      <c r="F658" t="s">
        <v>877</v>
      </c>
      <c r="G658" t="s">
        <v>881</v>
      </c>
      <c r="H658">
        <v>6637302</v>
      </c>
      <c r="I658" t="s">
        <v>971</v>
      </c>
      <c r="J658">
        <v>96</v>
      </c>
    </row>
    <row r="659" spans="1:10">
      <c r="A659">
        <v>658</v>
      </c>
      <c r="B659">
        <v>6700</v>
      </c>
      <c r="C659" t="s">
        <v>601</v>
      </c>
      <c r="D659">
        <v>860</v>
      </c>
      <c r="E659" t="s">
        <v>970</v>
      </c>
      <c r="F659" t="s">
        <v>969</v>
      </c>
      <c r="G659" t="s">
        <v>968</v>
      </c>
      <c r="H659">
        <v>664860</v>
      </c>
      <c r="I659" t="s">
        <v>967</v>
      </c>
      <c r="J659">
        <v>108</v>
      </c>
    </row>
    <row r="660" spans="1:10">
      <c r="A660">
        <v>659</v>
      </c>
      <c r="B660">
        <v>6700</v>
      </c>
      <c r="C660" t="s">
        <v>601</v>
      </c>
      <c r="D660">
        <v>7303</v>
      </c>
      <c r="E660" t="s">
        <v>989</v>
      </c>
      <c r="F660" t="s">
        <v>877</v>
      </c>
      <c r="G660" t="s">
        <v>881</v>
      </c>
      <c r="H660">
        <v>6637303</v>
      </c>
      <c r="I660" t="s">
        <v>988</v>
      </c>
      <c r="J660">
        <v>120</v>
      </c>
    </row>
    <row r="661" spans="1:10">
      <c r="A661">
        <v>660</v>
      </c>
      <c r="B661">
        <v>6710</v>
      </c>
      <c r="C661" t="s">
        <v>584</v>
      </c>
      <c r="D661">
        <v>720</v>
      </c>
      <c r="E661" t="s">
        <v>887</v>
      </c>
      <c r="F661" t="s">
        <v>877</v>
      </c>
      <c r="G661" t="s">
        <v>881</v>
      </c>
      <c r="H661">
        <v>663720</v>
      </c>
      <c r="I661" t="s">
        <v>884</v>
      </c>
      <c r="J661">
        <v>96</v>
      </c>
    </row>
    <row r="662" spans="1:10">
      <c r="A662">
        <v>661</v>
      </c>
      <c r="B662">
        <v>6710</v>
      </c>
      <c r="C662" t="s">
        <v>584</v>
      </c>
      <c r="D662">
        <v>860</v>
      </c>
      <c r="E662" t="s">
        <v>970</v>
      </c>
      <c r="F662" t="s">
        <v>969</v>
      </c>
      <c r="G662" t="s">
        <v>968</v>
      </c>
      <c r="H662">
        <v>664860</v>
      </c>
      <c r="I662" t="s">
        <v>967</v>
      </c>
      <c r="J662">
        <v>96</v>
      </c>
    </row>
    <row r="663" spans="1:10">
      <c r="A663">
        <v>662</v>
      </c>
      <c r="B663">
        <v>6720</v>
      </c>
      <c r="C663" t="s">
        <v>268</v>
      </c>
      <c r="D663">
        <v>7303</v>
      </c>
      <c r="E663" t="s">
        <v>989</v>
      </c>
      <c r="F663" t="s">
        <v>877</v>
      </c>
      <c r="G663" t="s">
        <v>881</v>
      </c>
      <c r="H663">
        <v>6637303</v>
      </c>
      <c r="I663" t="s">
        <v>988</v>
      </c>
      <c r="J663">
        <v>120</v>
      </c>
    </row>
    <row r="664" spans="1:10">
      <c r="A664">
        <v>663</v>
      </c>
      <c r="B664">
        <v>6720</v>
      </c>
      <c r="C664" t="s">
        <v>268</v>
      </c>
      <c r="D664">
        <v>7302</v>
      </c>
      <c r="E664" t="s">
        <v>974</v>
      </c>
      <c r="F664" t="s">
        <v>877</v>
      </c>
      <c r="G664" t="s">
        <v>881</v>
      </c>
      <c r="H664">
        <v>663720</v>
      </c>
      <c r="I664" t="s">
        <v>884</v>
      </c>
      <c r="J664">
        <v>96</v>
      </c>
    </row>
    <row r="665" spans="1:10">
      <c r="A665">
        <v>664</v>
      </c>
      <c r="B665">
        <v>6720</v>
      </c>
      <c r="C665" t="s">
        <v>268</v>
      </c>
      <c r="D665">
        <v>860</v>
      </c>
      <c r="E665" t="s">
        <v>970</v>
      </c>
      <c r="F665" t="s">
        <v>969</v>
      </c>
      <c r="G665" t="s">
        <v>968</v>
      </c>
      <c r="H665">
        <v>664860</v>
      </c>
      <c r="I665" t="s">
        <v>967</v>
      </c>
      <c r="J665">
        <v>84</v>
      </c>
    </row>
    <row r="666" spans="1:10">
      <c r="A666">
        <v>665</v>
      </c>
      <c r="B666">
        <v>6730</v>
      </c>
      <c r="C666" t="s">
        <v>748</v>
      </c>
      <c r="D666">
        <v>7302</v>
      </c>
      <c r="E666" t="s">
        <v>974</v>
      </c>
      <c r="F666" t="s">
        <v>877</v>
      </c>
      <c r="G666" t="s">
        <v>881</v>
      </c>
      <c r="H666">
        <v>663720</v>
      </c>
      <c r="I666" t="s">
        <v>884</v>
      </c>
      <c r="J666">
        <v>96</v>
      </c>
    </row>
    <row r="667" spans="1:10">
      <c r="A667">
        <v>666</v>
      </c>
      <c r="B667">
        <v>6730</v>
      </c>
      <c r="C667" t="s">
        <v>748</v>
      </c>
      <c r="D667">
        <v>860</v>
      </c>
      <c r="E667" t="s">
        <v>970</v>
      </c>
      <c r="F667" t="s">
        <v>969</v>
      </c>
      <c r="G667" t="s">
        <v>968</v>
      </c>
      <c r="H667">
        <v>664860</v>
      </c>
      <c r="I667" t="s">
        <v>967</v>
      </c>
      <c r="J667">
        <v>96</v>
      </c>
    </row>
    <row r="668" spans="1:10">
      <c r="A668">
        <v>667</v>
      </c>
      <c r="B668">
        <v>6730</v>
      </c>
      <c r="C668" t="s">
        <v>748</v>
      </c>
      <c r="D668">
        <v>8910</v>
      </c>
      <c r="E668" t="s">
        <v>1026</v>
      </c>
      <c r="F668" t="s">
        <v>993</v>
      </c>
      <c r="G668" t="s">
        <v>992</v>
      </c>
      <c r="H668">
        <v>664099</v>
      </c>
      <c r="I668" t="s">
        <v>991</v>
      </c>
      <c r="J668">
        <v>1</v>
      </c>
    </row>
    <row r="669" spans="1:10">
      <c r="A669">
        <v>668</v>
      </c>
      <c r="B669">
        <v>6740</v>
      </c>
      <c r="C669" t="s">
        <v>749</v>
      </c>
      <c r="D669">
        <v>720</v>
      </c>
      <c r="E669" t="s">
        <v>887</v>
      </c>
      <c r="F669" t="s">
        <v>877</v>
      </c>
      <c r="G669" t="s">
        <v>881</v>
      </c>
      <c r="H669">
        <v>663720</v>
      </c>
      <c r="I669" t="s">
        <v>884</v>
      </c>
      <c r="J669">
        <v>96</v>
      </c>
    </row>
    <row r="670" spans="1:10">
      <c r="A670">
        <v>669</v>
      </c>
      <c r="B670">
        <v>6740</v>
      </c>
      <c r="C670" t="s">
        <v>749</v>
      </c>
      <c r="D670">
        <v>7302</v>
      </c>
      <c r="E670" t="s">
        <v>974</v>
      </c>
      <c r="F670" t="s">
        <v>973</v>
      </c>
      <c r="G670" t="s">
        <v>972</v>
      </c>
      <c r="H670">
        <v>6637302</v>
      </c>
      <c r="I670" t="s">
        <v>971</v>
      </c>
      <c r="J670">
        <v>96</v>
      </c>
    </row>
    <row r="671" spans="1:10">
      <c r="A671">
        <v>670</v>
      </c>
      <c r="B671">
        <v>6740</v>
      </c>
      <c r="C671" t="s">
        <v>749</v>
      </c>
      <c r="D671">
        <v>860</v>
      </c>
      <c r="E671" t="s">
        <v>970</v>
      </c>
      <c r="F671" t="s">
        <v>969</v>
      </c>
      <c r="G671" t="s">
        <v>968</v>
      </c>
      <c r="H671">
        <v>664860</v>
      </c>
      <c r="I671" t="s">
        <v>967</v>
      </c>
      <c r="J671">
        <v>96</v>
      </c>
    </row>
    <row r="672" spans="1:10">
      <c r="A672">
        <v>671</v>
      </c>
      <c r="B672">
        <v>6750</v>
      </c>
      <c r="C672" t="s">
        <v>205</v>
      </c>
      <c r="D672">
        <v>720</v>
      </c>
      <c r="E672" t="s">
        <v>887</v>
      </c>
      <c r="F672" t="s">
        <v>877</v>
      </c>
      <c r="G672" t="s">
        <v>881</v>
      </c>
      <c r="H672">
        <v>663720</v>
      </c>
      <c r="I672" t="s">
        <v>884</v>
      </c>
      <c r="J672">
        <v>96</v>
      </c>
    </row>
    <row r="673" spans="1:10">
      <c r="A673">
        <v>672</v>
      </c>
      <c r="B673">
        <v>6750</v>
      </c>
      <c r="C673" t="s">
        <v>205</v>
      </c>
      <c r="D673">
        <v>7302</v>
      </c>
      <c r="E673" t="s">
        <v>974</v>
      </c>
      <c r="F673" t="s">
        <v>877</v>
      </c>
      <c r="G673" t="s">
        <v>881</v>
      </c>
      <c r="H673">
        <v>663730</v>
      </c>
      <c r="I673" t="s">
        <v>1111</v>
      </c>
      <c r="J673">
        <v>96</v>
      </c>
    </row>
    <row r="674" spans="1:10">
      <c r="A674">
        <v>673</v>
      </c>
      <c r="B674">
        <v>6750</v>
      </c>
      <c r="C674" t="s">
        <v>205</v>
      </c>
      <c r="D674">
        <v>860</v>
      </c>
      <c r="E674" t="s">
        <v>970</v>
      </c>
      <c r="F674" t="s">
        <v>969</v>
      </c>
      <c r="G674" t="s">
        <v>968</v>
      </c>
      <c r="H674">
        <v>664860</v>
      </c>
      <c r="I674" t="s">
        <v>967</v>
      </c>
      <c r="J674">
        <v>96</v>
      </c>
    </row>
    <row r="675" spans="1:10">
      <c r="A675">
        <v>674</v>
      </c>
      <c r="B675">
        <v>6760</v>
      </c>
      <c r="C675" t="s">
        <v>837</v>
      </c>
      <c r="D675">
        <v>720</v>
      </c>
      <c r="E675" t="s">
        <v>887</v>
      </c>
      <c r="F675" t="s">
        <v>877</v>
      </c>
      <c r="G675" t="s">
        <v>881</v>
      </c>
      <c r="H675">
        <v>663720</v>
      </c>
      <c r="I675" t="s">
        <v>884</v>
      </c>
      <c r="J675">
        <v>96</v>
      </c>
    </row>
    <row r="676" spans="1:10">
      <c r="A676">
        <v>675</v>
      </c>
      <c r="B676">
        <v>6760</v>
      </c>
      <c r="C676" t="s">
        <v>837</v>
      </c>
      <c r="D676">
        <v>860</v>
      </c>
      <c r="E676" t="s">
        <v>970</v>
      </c>
      <c r="F676" t="s">
        <v>969</v>
      </c>
      <c r="G676" t="s">
        <v>968</v>
      </c>
      <c r="H676">
        <v>664860</v>
      </c>
      <c r="I676" t="s">
        <v>967</v>
      </c>
      <c r="J676">
        <v>96</v>
      </c>
    </row>
    <row r="677" spans="1:10">
      <c r="A677">
        <v>676</v>
      </c>
      <c r="B677">
        <v>6770</v>
      </c>
      <c r="C677" t="s">
        <v>275</v>
      </c>
      <c r="D677">
        <v>720</v>
      </c>
      <c r="E677" t="s">
        <v>887</v>
      </c>
      <c r="F677" t="s">
        <v>877</v>
      </c>
      <c r="G677" t="s">
        <v>881</v>
      </c>
      <c r="H677">
        <v>663720</v>
      </c>
      <c r="I677" t="s">
        <v>884</v>
      </c>
      <c r="J677">
        <v>96</v>
      </c>
    </row>
    <row r="678" spans="1:10">
      <c r="A678">
        <v>677</v>
      </c>
      <c r="B678">
        <v>6770</v>
      </c>
      <c r="C678" t="s">
        <v>275</v>
      </c>
      <c r="D678">
        <v>860</v>
      </c>
      <c r="E678" t="s">
        <v>970</v>
      </c>
      <c r="F678" t="s">
        <v>969</v>
      </c>
      <c r="G678" t="s">
        <v>968</v>
      </c>
      <c r="H678">
        <v>664860</v>
      </c>
      <c r="I678" t="s">
        <v>967</v>
      </c>
      <c r="J678">
        <v>96</v>
      </c>
    </row>
    <row r="679" spans="1:10">
      <c r="A679">
        <v>678</v>
      </c>
      <c r="B679">
        <v>6780</v>
      </c>
      <c r="C679" t="s">
        <v>855</v>
      </c>
      <c r="D679">
        <v>720</v>
      </c>
      <c r="E679" t="s">
        <v>887</v>
      </c>
      <c r="F679" t="s">
        <v>877</v>
      </c>
      <c r="G679" t="s">
        <v>881</v>
      </c>
      <c r="H679">
        <v>663720</v>
      </c>
      <c r="I679" t="s">
        <v>884</v>
      </c>
      <c r="J679">
        <v>96</v>
      </c>
    </row>
    <row r="680" spans="1:10">
      <c r="A680">
        <v>679</v>
      </c>
      <c r="B680">
        <v>6780</v>
      </c>
      <c r="C680" t="s">
        <v>855</v>
      </c>
      <c r="D680">
        <v>860</v>
      </c>
      <c r="E680" t="s">
        <v>970</v>
      </c>
      <c r="F680" t="s">
        <v>969</v>
      </c>
      <c r="G680" t="s">
        <v>968</v>
      </c>
      <c r="H680">
        <v>664860</v>
      </c>
      <c r="I680" t="s">
        <v>967</v>
      </c>
      <c r="J680">
        <v>96</v>
      </c>
    </row>
    <row r="681" spans="1:10">
      <c r="A681">
        <v>680</v>
      </c>
      <c r="B681">
        <v>6790</v>
      </c>
      <c r="C681" t="s">
        <v>390</v>
      </c>
      <c r="D681">
        <v>720</v>
      </c>
      <c r="E681" t="s">
        <v>887</v>
      </c>
      <c r="F681" t="s">
        <v>877</v>
      </c>
      <c r="G681" t="s">
        <v>881</v>
      </c>
      <c r="H681">
        <v>663720</v>
      </c>
      <c r="I681" t="s">
        <v>884</v>
      </c>
      <c r="J681">
        <v>96</v>
      </c>
    </row>
    <row r="682" spans="1:10">
      <c r="A682">
        <v>681</v>
      </c>
      <c r="B682">
        <v>6790</v>
      </c>
      <c r="C682" t="s">
        <v>390</v>
      </c>
      <c r="D682">
        <v>7302</v>
      </c>
      <c r="E682" t="s">
        <v>974</v>
      </c>
      <c r="F682" t="s">
        <v>877</v>
      </c>
      <c r="G682" t="s">
        <v>881</v>
      </c>
      <c r="H682">
        <v>6637302</v>
      </c>
      <c r="I682" t="s">
        <v>971</v>
      </c>
      <c r="J682">
        <v>96</v>
      </c>
    </row>
    <row r="683" spans="1:10">
      <c r="A683">
        <v>682</v>
      </c>
      <c r="B683">
        <v>6790</v>
      </c>
      <c r="C683" t="s">
        <v>390</v>
      </c>
      <c r="D683">
        <v>860</v>
      </c>
      <c r="E683" t="s">
        <v>970</v>
      </c>
      <c r="F683" t="s">
        <v>969</v>
      </c>
      <c r="G683" t="s">
        <v>968</v>
      </c>
      <c r="H683">
        <v>664860</v>
      </c>
      <c r="I683" t="s">
        <v>967</v>
      </c>
      <c r="J683">
        <v>96</v>
      </c>
    </row>
    <row r="684" spans="1:10">
      <c r="A684">
        <v>683</v>
      </c>
      <c r="B684">
        <v>6800</v>
      </c>
      <c r="C684" t="s">
        <v>189</v>
      </c>
      <c r="D684">
        <v>720</v>
      </c>
      <c r="E684" t="s">
        <v>887</v>
      </c>
      <c r="F684" t="s">
        <v>877</v>
      </c>
      <c r="G684" t="s">
        <v>881</v>
      </c>
      <c r="H684">
        <v>663720</v>
      </c>
      <c r="I684" t="s">
        <v>884</v>
      </c>
      <c r="J684">
        <v>96</v>
      </c>
    </row>
    <row r="685" spans="1:10">
      <c r="A685">
        <v>684</v>
      </c>
      <c r="B685">
        <v>6810</v>
      </c>
      <c r="C685" t="s">
        <v>631</v>
      </c>
      <c r="D685">
        <v>720</v>
      </c>
      <c r="E685" t="s">
        <v>887</v>
      </c>
      <c r="F685" t="s">
        <v>877</v>
      </c>
      <c r="G685" t="s">
        <v>881</v>
      </c>
      <c r="H685">
        <v>663720</v>
      </c>
      <c r="I685" t="s">
        <v>884</v>
      </c>
      <c r="J685">
        <v>96</v>
      </c>
    </row>
    <row r="686" spans="1:10">
      <c r="A686">
        <v>685</v>
      </c>
      <c r="B686">
        <v>6820</v>
      </c>
      <c r="C686" t="s">
        <v>648</v>
      </c>
      <c r="D686">
        <v>720</v>
      </c>
      <c r="E686" t="s">
        <v>887</v>
      </c>
      <c r="F686" t="s">
        <v>877</v>
      </c>
      <c r="G686" t="s">
        <v>881</v>
      </c>
      <c r="H686">
        <v>663720</v>
      </c>
      <c r="I686" t="s">
        <v>884</v>
      </c>
      <c r="J686">
        <v>96</v>
      </c>
    </row>
    <row r="687" spans="1:10">
      <c r="A687">
        <v>686</v>
      </c>
      <c r="B687">
        <v>6830</v>
      </c>
      <c r="C687" t="s">
        <v>426</v>
      </c>
      <c r="D687">
        <v>720</v>
      </c>
      <c r="E687" t="s">
        <v>887</v>
      </c>
      <c r="F687" t="s">
        <v>877</v>
      </c>
      <c r="G687" t="s">
        <v>881</v>
      </c>
      <c r="H687">
        <v>663720</v>
      </c>
      <c r="I687" t="s">
        <v>884</v>
      </c>
      <c r="J687">
        <v>96</v>
      </c>
    </row>
    <row r="688" spans="1:10">
      <c r="A688">
        <v>687</v>
      </c>
      <c r="B688">
        <v>6840</v>
      </c>
      <c r="C688" t="s">
        <v>774</v>
      </c>
      <c r="D688">
        <v>720</v>
      </c>
      <c r="E688" t="s">
        <v>887</v>
      </c>
      <c r="F688" t="s">
        <v>877</v>
      </c>
      <c r="G688" t="s">
        <v>881</v>
      </c>
      <c r="H688">
        <v>663720</v>
      </c>
      <c r="I688" t="s">
        <v>884</v>
      </c>
      <c r="J688">
        <v>96</v>
      </c>
    </row>
    <row r="689" spans="1:10">
      <c r="A689">
        <v>688</v>
      </c>
      <c r="B689">
        <v>6850</v>
      </c>
      <c r="C689" t="s">
        <v>679</v>
      </c>
      <c r="D689">
        <v>720</v>
      </c>
      <c r="E689" t="s">
        <v>887</v>
      </c>
      <c r="F689" t="s">
        <v>877</v>
      </c>
      <c r="G689" t="s">
        <v>881</v>
      </c>
      <c r="H689">
        <v>663720</v>
      </c>
      <c r="I689" t="s">
        <v>884</v>
      </c>
      <c r="J689">
        <v>96</v>
      </c>
    </row>
    <row r="690" spans="1:10">
      <c r="A690">
        <v>689</v>
      </c>
      <c r="B690">
        <v>6860</v>
      </c>
      <c r="C690" t="s">
        <v>537</v>
      </c>
      <c r="D690">
        <v>720</v>
      </c>
      <c r="E690" t="s">
        <v>887</v>
      </c>
      <c r="F690" t="s">
        <v>877</v>
      </c>
      <c r="G690" t="s">
        <v>881</v>
      </c>
      <c r="H690">
        <v>663720</v>
      </c>
      <c r="I690" t="s">
        <v>884</v>
      </c>
      <c r="J690">
        <v>96</v>
      </c>
    </row>
    <row r="691" spans="1:10">
      <c r="A691">
        <v>690</v>
      </c>
      <c r="B691">
        <v>6870</v>
      </c>
      <c r="C691" t="s">
        <v>708</v>
      </c>
      <c r="D691">
        <v>720</v>
      </c>
      <c r="E691" t="s">
        <v>887</v>
      </c>
      <c r="F691" t="s">
        <v>877</v>
      </c>
      <c r="G691" t="s">
        <v>881</v>
      </c>
      <c r="H691">
        <v>663720</v>
      </c>
      <c r="I691" t="s">
        <v>884</v>
      </c>
      <c r="J691">
        <v>96</v>
      </c>
    </row>
    <row r="692" spans="1:10">
      <c r="A692">
        <v>691</v>
      </c>
      <c r="B692">
        <v>6870</v>
      </c>
      <c r="C692" t="s">
        <v>708</v>
      </c>
      <c r="D692">
        <v>7301</v>
      </c>
      <c r="E692" t="s">
        <v>1050</v>
      </c>
      <c r="F692" t="s">
        <v>1049</v>
      </c>
      <c r="G692" t="s">
        <v>1048</v>
      </c>
      <c r="H692">
        <v>6637301</v>
      </c>
      <c r="I692" t="s">
        <v>1047</v>
      </c>
      <c r="J692">
        <v>96</v>
      </c>
    </row>
    <row r="693" spans="1:10">
      <c r="A693">
        <v>692</v>
      </c>
      <c r="B693">
        <v>6870</v>
      </c>
      <c r="C693" t="s">
        <v>708</v>
      </c>
      <c r="D693">
        <v>7302</v>
      </c>
      <c r="E693" t="s">
        <v>974</v>
      </c>
      <c r="F693" t="s">
        <v>973</v>
      </c>
      <c r="G693" t="s">
        <v>972</v>
      </c>
      <c r="H693">
        <v>6637302</v>
      </c>
      <c r="I693" t="s">
        <v>971</v>
      </c>
      <c r="J693">
        <v>96</v>
      </c>
    </row>
    <row r="694" spans="1:10">
      <c r="A694">
        <v>693</v>
      </c>
      <c r="B694">
        <v>6880</v>
      </c>
      <c r="C694" t="s">
        <v>211</v>
      </c>
      <c r="D694">
        <v>720</v>
      </c>
      <c r="E694" t="s">
        <v>887</v>
      </c>
      <c r="F694" t="s">
        <v>877</v>
      </c>
      <c r="G694" t="s">
        <v>881</v>
      </c>
      <c r="H694">
        <v>663720</v>
      </c>
      <c r="I694" t="s">
        <v>884</v>
      </c>
      <c r="J694">
        <v>96</v>
      </c>
    </row>
    <row r="695" spans="1:10">
      <c r="A695">
        <v>694</v>
      </c>
      <c r="B695">
        <v>6890</v>
      </c>
      <c r="C695" t="s">
        <v>396</v>
      </c>
      <c r="D695">
        <v>720</v>
      </c>
      <c r="E695" t="s">
        <v>887</v>
      </c>
      <c r="F695" t="s">
        <v>877</v>
      </c>
      <c r="G695" t="s">
        <v>881</v>
      </c>
      <c r="H695">
        <v>663720</v>
      </c>
      <c r="I695" t="s">
        <v>884</v>
      </c>
      <c r="J695">
        <v>96</v>
      </c>
    </row>
    <row r="696" spans="1:10">
      <c r="A696">
        <v>695</v>
      </c>
      <c r="B696">
        <v>6900</v>
      </c>
      <c r="C696" t="s">
        <v>785</v>
      </c>
      <c r="D696">
        <v>720</v>
      </c>
      <c r="E696" t="s">
        <v>887</v>
      </c>
      <c r="F696" t="s">
        <v>877</v>
      </c>
      <c r="G696" t="s">
        <v>881</v>
      </c>
      <c r="H696">
        <v>663720</v>
      </c>
      <c r="I696" t="s">
        <v>884</v>
      </c>
      <c r="J696">
        <v>96</v>
      </c>
    </row>
    <row r="697" spans="1:10">
      <c r="A697">
        <v>696</v>
      </c>
      <c r="B697">
        <v>6900</v>
      </c>
      <c r="C697" t="s">
        <v>785</v>
      </c>
      <c r="D697">
        <v>790</v>
      </c>
      <c r="E697" t="s">
        <v>916</v>
      </c>
      <c r="F697" t="s">
        <v>914</v>
      </c>
      <c r="G697" t="s">
        <v>913</v>
      </c>
      <c r="H697">
        <v>663790</v>
      </c>
      <c r="I697" t="s">
        <v>912</v>
      </c>
      <c r="J697">
        <v>1</v>
      </c>
    </row>
    <row r="698" spans="1:10">
      <c r="A698">
        <v>697</v>
      </c>
      <c r="B698">
        <v>6900</v>
      </c>
      <c r="C698" t="s">
        <v>785</v>
      </c>
      <c r="D698">
        <v>79100</v>
      </c>
      <c r="E698" t="s">
        <v>920</v>
      </c>
      <c r="F698" t="s">
        <v>919</v>
      </c>
      <c r="G698" t="s">
        <v>918</v>
      </c>
      <c r="H698">
        <v>663009</v>
      </c>
      <c r="I698" t="s">
        <v>917</v>
      </c>
      <c r="J698">
        <v>60</v>
      </c>
    </row>
    <row r="699" spans="1:10">
      <c r="A699">
        <v>698</v>
      </c>
      <c r="B699">
        <v>6910</v>
      </c>
      <c r="C699" t="s">
        <v>474</v>
      </c>
      <c r="D699">
        <v>720</v>
      </c>
      <c r="E699" t="s">
        <v>887</v>
      </c>
      <c r="F699" t="s">
        <v>877</v>
      </c>
      <c r="G699" t="s">
        <v>881</v>
      </c>
      <c r="H699">
        <v>663720</v>
      </c>
      <c r="I699" t="s">
        <v>884</v>
      </c>
      <c r="J699">
        <v>96</v>
      </c>
    </row>
    <row r="700" spans="1:10">
      <c r="A700">
        <v>699</v>
      </c>
      <c r="B700">
        <v>6920</v>
      </c>
      <c r="C700" t="s">
        <v>567</v>
      </c>
      <c r="D700">
        <v>720</v>
      </c>
      <c r="E700" t="s">
        <v>887</v>
      </c>
      <c r="F700" t="s">
        <v>877</v>
      </c>
      <c r="G700" t="s">
        <v>881</v>
      </c>
      <c r="H700">
        <v>663720</v>
      </c>
      <c r="I700" t="s">
        <v>884</v>
      </c>
      <c r="J700">
        <v>96</v>
      </c>
    </row>
    <row r="701" spans="1:10">
      <c r="A701">
        <v>700</v>
      </c>
      <c r="B701">
        <v>6930</v>
      </c>
      <c r="C701" t="s">
        <v>786</v>
      </c>
      <c r="D701">
        <v>720</v>
      </c>
      <c r="E701" t="s">
        <v>887</v>
      </c>
      <c r="F701" t="s">
        <v>877</v>
      </c>
      <c r="G701" t="s">
        <v>881</v>
      </c>
      <c r="H701">
        <v>663720</v>
      </c>
      <c r="I701" t="s">
        <v>884</v>
      </c>
      <c r="J701">
        <v>96</v>
      </c>
    </row>
    <row r="702" spans="1:10">
      <c r="A702">
        <v>701</v>
      </c>
      <c r="B702">
        <v>6940</v>
      </c>
      <c r="C702" t="s">
        <v>475</v>
      </c>
      <c r="D702">
        <v>720</v>
      </c>
      <c r="E702" t="s">
        <v>887</v>
      </c>
      <c r="F702" t="s">
        <v>877</v>
      </c>
      <c r="G702" t="s">
        <v>881</v>
      </c>
      <c r="H702">
        <v>663720</v>
      </c>
      <c r="I702" t="s">
        <v>884</v>
      </c>
      <c r="J702">
        <v>96</v>
      </c>
    </row>
    <row r="703" spans="1:10">
      <c r="A703">
        <v>702</v>
      </c>
      <c r="B703">
        <v>6950</v>
      </c>
      <c r="C703" t="s">
        <v>654</v>
      </c>
      <c r="D703">
        <v>720</v>
      </c>
      <c r="E703" t="s">
        <v>887</v>
      </c>
      <c r="F703" t="s">
        <v>877</v>
      </c>
      <c r="G703" t="s">
        <v>881</v>
      </c>
      <c r="H703">
        <v>663720</v>
      </c>
      <c r="I703" t="s">
        <v>884</v>
      </c>
      <c r="J703">
        <v>96</v>
      </c>
    </row>
    <row r="704" spans="1:10">
      <c r="A704">
        <v>703</v>
      </c>
      <c r="B704">
        <v>6960</v>
      </c>
      <c r="C704" t="s">
        <v>751</v>
      </c>
      <c r="D704">
        <v>720</v>
      </c>
      <c r="E704" t="s">
        <v>887</v>
      </c>
      <c r="F704" t="s">
        <v>877</v>
      </c>
      <c r="G704" t="s">
        <v>881</v>
      </c>
      <c r="H704">
        <v>663720</v>
      </c>
      <c r="I704" t="s">
        <v>884</v>
      </c>
      <c r="J704">
        <v>96</v>
      </c>
    </row>
    <row r="705" spans="1:10">
      <c r="A705">
        <v>704</v>
      </c>
      <c r="B705">
        <v>6970</v>
      </c>
      <c r="C705" t="s">
        <v>845</v>
      </c>
      <c r="D705">
        <v>720</v>
      </c>
      <c r="E705" t="s">
        <v>887</v>
      </c>
      <c r="F705" t="s">
        <v>877</v>
      </c>
      <c r="G705" t="s">
        <v>881</v>
      </c>
      <c r="H705">
        <v>663720</v>
      </c>
      <c r="I705" t="s">
        <v>884</v>
      </c>
      <c r="J705">
        <v>120</v>
      </c>
    </row>
    <row r="706" spans="1:10">
      <c r="A706">
        <v>705</v>
      </c>
      <c r="B706">
        <v>6980</v>
      </c>
      <c r="C706" t="s">
        <v>570</v>
      </c>
      <c r="D706">
        <v>720</v>
      </c>
      <c r="E706" t="s">
        <v>887</v>
      </c>
      <c r="F706" t="s">
        <v>877</v>
      </c>
      <c r="G706" t="s">
        <v>881</v>
      </c>
      <c r="H706">
        <v>663720</v>
      </c>
      <c r="I706" t="s">
        <v>884</v>
      </c>
      <c r="J706">
        <v>96</v>
      </c>
    </row>
    <row r="707" spans="1:10">
      <c r="A707">
        <v>706</v>
      </c>
      <c r="B707">
        <v>6980</v>
      </c>
      <c r="C707" t="s">
        <v>570</v>
      </c>
      <c r="D707">
        <v>870</v>
      </c>
      <c r="E707" t="s">
        <v>900</v>
      </c>
      <c r="F707" t="s">
        <v>903</v>
      </c>
      <c r="G707" t="s">
        <v>902</v>
      </c>
      <c r="H707">
        <v>664870</v>
      </c>
      <c r="I707" t="s">
        <v>897</v>
      </c>
      <c r="J707">
        <v>1</v>
      </c>
    </row>
    <row r="708" spans="1:10">
      <c r="A708">
        <v>707</v>
      </c>
      <c r="B708">
        <v>6990</v>
      </c>
      <c r="C708" t="s">
        <v>354</v>
      </c>
      <c r="D708">
        <v>720</v>
      </c>
      <c r="E708" t="s">
        <v>887</v>
      </c>
      <c r="F708" t="s">
        <v>877</v>
      </c>
      <c r="G708" t="s">
        <v>881</v>
      </c>
      <c r="H708">
        <v>663720</v>
      </c>
      <c r="I708" t="s">
        <v>884</v>
      </c>
      <c r="J708">
        <v>96</v>
      </c>
    </row>
    <row r="709" spans="1:10">
      <c r="A709">
        <v>708</v>
      </c>
      <c r="B709">
        <v>7000</v>
      </c>
      <c r="C709" t="s">
        <v>1140</v>
      </c>
      <c r="D709">
        <v>7301</v>
      </c>
      <c r="E709" t="s">
        <v>1050</v>
      </c>
      <c r="F709" t="s">
        <v>1049</v>
      </c>
      <c r="G709" t="s">
        <v>1048</v>
      </c>
      <c r="H709">
        <v>6637301</v>
      </c>
      <c r="I709" t="s">
        <v>1047</v>
      </c>
      <c r="J709">
        <v>72</v>
      </c>
    </row>
    <row r="710" spans="1:10">
      <c r="A710">
        <v>709</v>
      </c>
      <c r="B710">
        <v>7010</v>
      </c>
      <c r="C710" t="s">
        <v>1139</v>
      </c>
      <c r="D710">
        <v>7301</v>
      </c>
      <c r="E710" t="s">
        <v>1050</v>
      </c>
      <c r="F710" t="s">
        <v>1049</v>
      </c>
      <c r="G710" t="s">
        <v>1048</v>
      </c>
      <c r="H710">
        <v>663730</v>
      </c>
      <c r="I710" t="s">
        <v>1111</v>
      </c>
      <c r="J710">
        <v>72</v>
      </c>
    </row>
    <row r="711" spans="1:10">
      <c r="A711">
        <v>710</v>
      </c>
      <c r="B711">
        <v>7030</v>
      </c>
      <c r="C711" t="s">
        <v>1138</v>
      </c>
      <c r="D711">
        <v>7301</v>
      </c>
      <c r="E711" t="s">
        <v>1050</v>
      </c>
      <c r="F711" t="s">
        <v>1049</v>
      </c>
      <c r="G711" t="s">
        <v>1048</v>
      </c>
      <c r="H711">
        <v>663730</v>
      </c>
      <c r="I711" t="s">
        <v>1111</v>
      </c>
      <c r="J711">
        <v>72</v>
      </c>
    </row>
    <row r="712" spans="1:10">
      <c r="A712">
        <v>711</v>
      </c>
      <c r="B712">
        <v>7031</v>
      </c>
      <c r="C712" t="s">
        <v>618</v>
      </c>
      <c r="D712">
        <v>720</v>
      </c>
      <c r="E712" t="s">
        <v>887</v>
      </c>
      <c r="F712" t="s">
        <v>877</v>
      </c>
      <c r="G712" t="s">
        <v>881</v>
      </c>
      <c r="H712">
        <v>663720</v>
      </c>
      <c r="I712" t="s">
        <v>884</v>
      </c>
      <c r="J712">
        <v>72</v>
      </c>
    </row>
    <row r="713" spans="1:10">
      <c r="A713">
        <v>712</v>
      </c>
      <c r="B713">
        <v>7031</v>
      </c>
      <c r="C713" t="s">
        <v>618</v>
      </c>
      <c r="D713">
        <v>7301</v>
      </c>
      <c r="E713" t="s">
        <v>1050</v>
      </c>
      <c r="F713" t="s">
        <v>1049</v>
      </c>
      <c r="G713" t="s">
        <v>1048</v>
      </c>
      <c r="H713">
        <v>663730</v>
      </c>
      <c r="I713" t="s">
        <v>1111</v>
      </c>
      <c r="J713">
        <v>60</v>
      </c>
    </row>
    <row r="714" spans="1:10">
      <c r="A714">
        <v>713</v>
      </c>
      <c r="B714">
        <v>7040</v>
      </c>
      <c r="C714" t="s">
        <v>1137</v>
      </c>
      <c r="D714">
        <v>7301</v>
      </c>
      <c r="E714" t="s">
        <v>1050</v>
      </c>
      <c r="F714" t="s">
        <v>1049</v>
      </c>
      <c r="G714" t="s">
        <v>1048</v>
      </c>
      <c r="H714">
        <v>663730</v>
      </c>
      <c r="I714" t="s">
        <v>1111</v>
      </c>
      <c r="J714">
        <v>72</v>
      </c>
    </row>
    <row r="715" spans="1:10">
      <c r="A715">
        <v>714</v>
      </c>
      <c r="B715">
        <v>7050</v>
      </c>
      <c r="C715" t="s">
        <v>1136</v>
      </c>
      <c r="D715">
        <v>7301</v>
      </c>
      <c r="E715" t="s">
        <v>1050</v>
      </c>
      <c r="F715" t="s">
        <v>1049</v>
      </c>
      <c r="G715" t="s">
        <v>1048</v>
      </c>
      <c r="H715">
        <v>663730</v>
      </c>
      <c r="I715" t="s">
        <v>1111</v>
      </c>
      <c r="J715">
        <v>72</v>
      </c>
    </row>
    <row r="716" spans="1:10">
      <c r="A716">
        <v>715</v>
      </c>
      <c r="B716">
        <v>7060</v>
      </c>
      <c r="C716" t="s">
        <v>1135</v>
      </c>
      <c r="D716">
        <v>7301</v>
      </c>
      <c r="E716" t="s">
        <v>1050</v>
      </c>
      <c r="F716" t="s">
        <v>1049</v>
      </c>
      <c r="G716" t="s">
        <v>1048</v>
      </c>
      <c r="H716">
        <v>663730</v>
      </c>
      <c r="I716" t="s">
        <v>1111</v>
      </c>
      <c r="J716">
        <v>72</v>
      </c>
    </row>
    <row r="717" spans="1:10">
      <c r="A717">
        <v>716</v>
      </c>
      <c r="B717">
        <v>7070</v>
      </c>
      <c r="C717" t="s">
        <v>1134</v>
      </c>
      <c r="D717">
        <v>7302</v>
      </c>
      <c r="E717" t="s">
        <v>974</v>
      </c>
      <c r="F717" t="s">
        <v>1049</v>
      </c>
      <c r="G717" t="s">
        <v>1048</v>
      </c>
      <c r="H717">
        <v>6637302</v>
      </c>
      <c r="I717" t="s">
        <v>971</v>
      </c>
      <c r="J717">
        <v>48</v>
      </c>
    </row>
    <row r="718" spans="1:10">
      <c r="A718">
        <v>717</v>
      </c>
      <c r="B718">
        <v>7070</v>
      </c>
      <c r="C718" t="s">
        <v>1134</v>
      </c>
      <c r="D718">
        <v>790</v>
      </c>
      <c r="E718" t="s">
        <v>916</v>
      </c>
      <c r="F718" t="s">
        <v>914</v>
      </c>
      <c r="G718" t="s">
        <v>913</v>
      </c>
      <c r="H718">
        <v>663790</v>
      </c>
      <c r="I718" t="s">
        <v>912</v>
      </c>
      <c r="J718">
        <v>1</v>
      </c>
    </row>
    <row r="719" spans="1:10">
      <c r="A719">
        <v>718</v>
      </c>
      <c r="B719">
        <v>7070</v>
      </c>
      <c r="C719" t="s">
        <v>1134</v>
      </c>
      <c r="D719">
        <v>79100</v>
      </c>
      <c r="E719" t="s">
        <v>920</v>
      </c>
      <c r="F719" t="s">
        <v>919</v>
      </c>
      <c r="G719" t="s">
        <v>918</v>
      </c>
      <c r="H719">
        <v>663009</v>
      </c>
      <c r="I719" t="s">
        <v>917</v>
      </c>
      <c r="J719">
        <v>60</v>
      </c>
    </row>
    <row r="720" spans="1:10">
      <c r="A720">
        <v>719</v>
      </c>
      <c r="B720">
        <v>7070</v>
      </c>
      <c r="C720" t="s">
        <v>1134</v>
      </c>
      <c r="D720">
        <v>860</v>
      </c>
      <c r="E720" t="s">
        <v>970</v>
      </c>
      <c r="F720" t="s">
        <v>1125</v>
      </c>
      <c r="G720" t="s">
        <v>1124</v>
      </c>
      <c r="H720">
        <v>664860</v>
      </c>
      <c r="I720" t="s">
        <v>967</v>
      </c>
      <c r="J720">
        <v>48</v>
      </c>
    </row>
    <row r="721" spans="1:10">
      <c r="A721">
        <v>720</v>
      </c>
      <c r="B721">
        <v>7070</v>
      </c>
      <c r="C721" t="s">
        <v>1134</v>
      </c>
      <c r="D721">
        <v>7301</v>
      </c>
      <c r="E721" t="s">
        <v>1050</v>
      </c>
      <c r="F721" t="s">
        <v>1049</v>
      </c>
      <c r="G721" t="s">
        <v>1048</v>
      </c>
      <c r="H721">
        <v>663730</v>
      </c>
      <c r="I721" t="s">
        <v>1111</v>
      </c>
      <c r="J721">
        <v>48</v>
      </c>
    </row>
    <row r="722" spans="1:10">
      <c r="A722">
        <v>721</v>
      </c>
      <c r="B722">
        <v>7070</v>
      </c>
      <c r="C722" t="s">
        <v>1134</v>
      </c>
      <c r="D722">
        <v>8910</v>
      </c>
      <c r="E722" t="s">
        <v>1026</v>
      </c>
      <c r="F722" t="s">
        <v>993</v>
      </c>
      <c r="G722" t="s">
        <v>992</v>
      </c>
      <c r="H722">
        <v>664099</v>
      </c>
      <c r="I722" t="s">
        <v>991</v>
      </c>
      <c r="J722">
        <v>1</v>
      </c>
    </row>
    <row r="723" spans="1:10">
      <c r="A723">
        <v>722</v>
      </c>
      <c r="B723">
        <v>7080</v>
      </c>
      <c r="C723" t="s">
        <v>1133</v>
      </c>
      <c r="D723">
        <v>7301</v>
      </c>
      <c r="E723" t="s">
        <v>1050</v>
      </c>
      <c r="F723" t="s">
        <v>1049</v>
      </c>
      <c r="G723" t="s">
        <v>1048</v>
      </c>
      <c r="H723">
        <v>663730</v>
      </c>
      <c r="I723" t="s">
        <v>1111</v>
      </c>
      <c r="J723">
        <v>72</v>
      </c>
    </row>
    <row r="724" spans="1:10">
      <c r="A724">
        <v>723</v>
      </c>
      <c r="B724">
        <v>7100</v>
      </c>
      <c r="C724" t="s">
        <v>861</v>
      </c>
      <c r="D724">
        <v>7301</v>
      </c>
      <c r="E724" t="s">
        <v>1050</v>
      </c>
      <c r="F724" t="s">
        <v>1049</v>
      </c>
      <c r="G724" t="s">
        <v>1048</v>
      </c>
      <c r="H724">
        <v>663730</v>
      </c>
      <c r="I724" t="s">
        <v>1111</v>
      </c>
      <c r="J724">
        <v>72</v>
      </c>
    </row>
    <row r="725" spans="1:10">
      <c r="A725">
        <v>724</v>
      </c>
      <c r="B725">
        <v>7100</v>
      </c>
      <c r="C725" t="s">
        <v>861</v>
      </c>
      <c r="D725">
        <v>720</v>
      </c>
      <c r="E725" t="s">
        <v>887</v>
      </c>
      <c r="F725" t="s">
        <v>877</v>
      </c>
      <c r="G725" t="s">
        <v>881</v>
      </c>
      <c r="H725">
        <v>663720</v>
      </c>
      <c r="I725" t="s">
        <v>884</v>
      </c>
      <c r="J725">
        <v>72</v>
      </c>
    </row>
    <row r="726" spans="1:10">
      <c r="A726">
        <v>725</v>
      </c>
      <c r="B726">
        <v>7100</v>
      </c>
      <c r="C726" t="s">
        <v>861</v>
      </c>
      <c r="D726">
        <v>860</v>
      </c>
      <c r="E726" t="s">
        <v>970</v>
      </c>
      <c r="F726" t="s">
        <v>1125</v>
      </c>
      <c r="G726" t="s">
        <v>1124</v>
      </c>
      <c r="H726">
        <v>664860</v>
      </c>
      <c r="I726" t="s">
        <v>967</v>
      </c>
      <c r="J726">
        <v>72</v>
      </c>
    </row>
    <row r="727" spans="1:10">
      <c r="A727">
        <v>726</v>
      </c>
      <c r="B727">
        <v>7110</v>
      </c>
      <c r="C727" t="s">
        <v>744</v>
      </c>
      <c r="D727">
        <v>720</v>
      </c>
      <c r="E727" t="s">
        <v>887</v>
      </c>
      <c r="F727" t="s">
        <v>877</v>
      </c>
      <c r="G727" t="s">
        <v>881</v>
      </c>
      <c r="H727">
        <v>663720</v>
      </c>
      <c r="I727" t="s">
        <v>884</v>
      </c>
      <c r="J727">
        <v>72</v>
      </c>
    </row>
    <row r="728" spans="1:10">
      <c r="A728">
        <v>727</v>
      </c>
      <c r="B728">
        <v>7110</v>
      </c>
      <c r="C728" t="s">
        <v>744</v>
      </c>
      <c r="D728">
        <v>7301</v>
      </c>
      <c r="E728" t="s">
        <v>1050</v>
      </c>
      <c r="F728" t="s">
        <v>1049</v>
      </c>
      <c r="G728" t="s">
        <v>1048</v>
      </c>
      <c r="H728">
        <v>663730</v>
      </c>
      <c r="I728" t="s">
        <v>1111</v>
      </c>
      <c r="J728">
        <v>72</v>
      </c>
    </row>
    <row r="729" spans="1:10">
      <c r="A729">
        <v>728</v>
      </c>
      <c r="B729">
        <v>7110</v>
      </c>
      <c r="C729" t="s">
        <v>744</v>
      </c>
      <c r="D729">
        <v>860</v>
      </c>
      <c r="E729" t="s">
        <v>970</v>
      </c>
      <c r="F729" t="s">
        <v>1125</v>
      </c>
      <c r="G729" t="s">
        <v>1124</v>
      </c>
      <c r="H729">
        <v>664860</v>
      </c>
      <c r="I729" t="s">
        <v>967</v>
      </c>
      <c r="J729">
        <v>72</v>
      </c>
    </row>
    <row r="730" spans="1:10">
      <c r="A730">
        <v>729</v>
      </c>
      <c r="B730">
        <v>7120</v>
      </c>
      <c r="C730" t="s">
        <v>1132</v>
      </c>
      <c r="D730">
        <v>7301</v>
      </c>
      <c r="E730" t="s">
        <v>1050</v>
      </c>
      <c r="F730" t="s">
        <v>1049</v>
      </c>
      <c r="G730" t="s">
        <v>1048</v>
      </c>
      <c r="H730">
        <v>663730</v>
      </c>
      <c r="I730" t="s">
        <v>1111</v>
      </c>
      <c r="J730">
        <v>48</v>
      </c>
    </row>
    <row r="731" spans="1:10">
      <c r="A731">
        <v>730</v>
      </c>
      <c r="B731">
        <v>7120</v>
      </c>
      <c r="C731" t="s">
        <v>1132</v>
      </c>
      <c r="D731">
        <v>860</v>
      </c>
      <c r="E731" t="s">
        <v>970</v>
      </c>
      <c r="F731" t="s">
        <v>1125</v>
      </c>
      <c r="G731" t="s">
        <v>1124</v>
      </c>
      <c r="H731">
        <v>664860</v>
      </c>
      <c r="I731" t="s">
        <v>967</v>
      </c>
      <c r="J731">
        <v>48</v>
      </c>
    </row>
    <row r="732" spans="1:10">
      <c r="A732">
        <v>731</v>
      </c>
      <c r="B732">
        <v>7130</v>
      </c>
      <c r="C732" t="s">
        <v>581</v>
      </c>
      <c r="D732">
        <v>7302</v>
      </c>
      <c r="E732" t="s">
        <v>974</v>
      </c>
      <c r="F732" t="s">
        <v>877</v>
      </c>
      <c r="G732" t="s">
        <v>881</v>
      </c>
      <c r="H732">
        <v>6637302</v>
      </c>
      <c r="I732" t="s">
        <v>971</v>
      </c>
      <c r="J732">
        <v>96</v>
      </c>
    </row>
    <row r="733" spans="1:10">
      <c r="A733">
        <v>732</v>
      </c>
      <c r="B733">
        <v>7130</v>
      </c>
      <c r="C733" t="s">
        <v>581</v>
      </c>
      <c r="D733">
        <v>7301</v>
      </c>
      <c r="E733" t="s">
        <v>1050</v>
      </c>
      <c r="F733" t="s">
        <v>1049</v>
      </c>
      <c r="G733" t="s">
        <v>1048</v>
      </c>
      <c r="H733">
        <v>663730</v>
      </c>
      <c r="I733" t="s">
        <v>1111</v>
      </c>
      <c r="J733">
        <v>60</v>
      </c>
    </row>
    <row r="734" spans="1:10">
      <c r="A734">
        <v>733</v>
      </c>
      <c r="B734">
        <v>7130</v>
      </c>
      <c r="C734" t="s">
        <v>581</v>
      </c>
      <c r="D734">
        <v>860</v>
      </c>
      <c r="E734" t="s">
        <v>970</v>
      </c>
      <c r="F734" t="s">
        <v>1125</v>
      </c>
      <c r="G734" t="s">
        <v>1124</v>
      </c>
      <c r="H734">
        <v>664860</v>
      </c>
      <c r="I734" t="s">
        <v>967</v>
      </c>
      <c r="J734">
        <v>60</v>
      </c>
    </row>
    <row r="735" spans="1:10">
      <c r="A735">
        <v>734</v>
      </c>
      <c r="B735">
        <v>7140</v>
      </c>
      <c r="C735" t="s">
        <v>805</v>
      </c>
      <c r="D735">
        <v>7301</v>
      </c>
      <c r="E735" t="s">
        <v>1050</v>
      </c>
      <c r="F735" t="s">
        <v>1049</v>
      </c>
      <c r="G735" t="s">
        <v>1048</v>
      </c>
      <c r="H735">
        <v>663730</v>
      </c>
      <c r="I735" t="s">
        <v>1111</v>
      </c>
      <c r="J735">
        <v>60</v>
      </c>
    </row>
    <row r="736" spans="1:10">
      <c r="A736">
        <v>735</v>
      </c>
      <c r="B736">
        <v>7140</v>
      </c>
      <c r="C736" t="s">
        <v>805</v>
      </c>
      <c r="D736">
        <v>7302</v>
      </c>
      <c r="E736" t="s">
        <v>974</v>
      </c>
      <c r="F736" t="s">
        <v>877</v>
      </c>
      <c r="G736" t="s">
        <v>881</v>
      </c>
      <c r="H736">
        <v>6637302</v>
      </c>
      <c r="I736" t="s">
        <v>971</v>
      </c>
      <c r="J736">
        <v>96</v>
      </c>
    </row>
    <row r="737" spans="1:10">
      <c r="A737">
        <v>736</v>
      </c>
      <c r="B737">
        <v>7140</v>
      </c>
      <c r="C737" t="s">
        <v>805</v>
      </c>
      <c r="D737">
        <v>860</v>
      </c>
      <c r="E737" t="s">
        <v>970</v>
      </c>
      <c r="F737" t="s">
        <v>1125</v>
      </c>
      <c r="G737" t="s">
        <v>1124</v>
      </c>
      <c r="H737">
        <v>664860</v>
      </c>
      <c r="I737" t="s">
        <v>967</v>
      </c>
      <c r="J737">
        <v>60</v>
      </c>
    </row>
    <row r="738" spans="1:10">
      <c r="A738">
        <v>737</v>
      </c>
      <c r="B738">
        <v>7150</v>
      </c>
      <c r="C738" t="s">
        <v>1131</v>
      </c>
      <c r="D738">
        <v>7301</v>
      </c>
      <c r="E738" t="s">
        <v>1050</v>
      </c>
      <c r="F738" t="s">
        <v>1049</v>
      </c>
      <c r="G738" t="s">
        <v>1048</v>
      </c>
      <c r="H738">
        <v>663730</v>
      </c>
      <c r="I738" t="s">
        <v>1111</v>
      </c>
      <c r="J738">
        <v>60</v>
      </c>
    </row>
    <row r="739" spans="1:10">
      <c r="A739">
        <v>738</v>
      </c>
      <c r="B739">
        <v>7150</v>
      </c>
      <c r="C739" t="s">
        <v>1131</v>
      </c>
      <c r="D739">
        <v>860</v>
      </c>
      <c r="E739" t="s">
        <v>970</v>
      </c>
      <c r="F739" t="s">
        <v>1125</v>
      </c>
      <c r="G739" t="s">
        <v>1124</v>
      </c>
      <c r="H739">
        <v>664860</v>
      </c>
      <c r="I739" t="s">
        <v>967</v>
      </c>
      <c r="J739">
        <v>60</v>
      </c>
    </row>
    <row r="740" spans="1:10">
      <c r="A740">
        <v>739</v>
      </c>
      <c r="B740">
        <v>7170</v>
      </c>
      <c r="C740" t="s">
        <v>233</v>
      </c>
      <c r="D740">
        <v>720</v>
      </c>
      <c r="E740" t="s">
        <v>887</v>
      </c>
      <c r="F740" t="s">
        <v>877</v>
      </c>
      <c r="G740" t="s">
        <v>881</v>
      </c>
      <c r="H740">
        <v>663720</v>
      </c>
      <c r="I740" t="s">
        <v>884</v>
      </c>
      <c r="J740">
        <v>72</v>
      </c>
    </row>
    <row r="741" spans="1:10">
      <c r="A741">
        <v>740</v>
      </c>
      <c r="B741">
        <v>7170</v>
      </c>
      <c r="C741" t="s">
        <v>233</v>
      </c>
      <c r="D741">
        <v>7301</v>
      </c>
      <c r="E741" t="s">
        <v>1050</v>
      </c>
      <c r="F741" t="s">
        <v>1049</v>
      </c>
      <c r="G741" t="s">
        <v>1048</v>
      </c>
      <c r="H741">
        <v>663730</v>
      </c>
      <c r="I741" t="s">
        <v>1111</v>
      </c>
      <c r="J741">
        <v>60</v>
      </c>
    </row>
    <row r="742" spans="1:10">
      <c r="A742">
        <v>741</v>
      </c>
      <c r="B742">
        <v>7170</v>
      </c>
      <c r="C742" t="s">
        <v>233</v>
      </c>
      <c r="D742">
        <v>860</v>
      </c>
      <c r="E742" t="s">
        <v>970</v>
      </c>
      <c r="F742" t="s">
        <v>1125</v>
      </c>
      <c r="G742" t="s">
        <v>1124</v>
      </c>
      <c r="H742">
        <v>664860</v>
      </c>
      <c r="I742" t="s">
        <v>967</v>
      </c>
      <c r="J742">
        <v>60</v>
      </c>
    </row>
    <row r="743" spans="1:10">
      <c r="A743">
        <v>742</v>
      </c>
      <c r="B743">
        <v>7180</v>
      </c>
      <c r="C743" t="s">
        <v>1130</v>
      </c>
      <c r="D743">
        <v>7301</v>
      </c>
      <c r="E743" t="s">
        <v>1050</v>
      </c>
      <c r="F743" t="s">
        <v>1049</v>
      </c>
      <c r="G743" t="s">
        <v>1048</v>
      </c>
      <c r="H743">
        <v>663730</v>
      </c>
      <c r="I743" t="s">
        <v>1111</v>
      </c>
      <c r="J743">
        <v>60</v>
      </c>
    </row>
    <row r="744" spans="1:10">
      <c r="A744">
        <v>743</v>
      </c>
      <c r="B744">
        <v>7180</v>
      </c>
      <c r="C744" t="s">
        <v>1130</v>
      </c>
      <c r="D744">
        <v>860</v>
      </c>
      <c r="E744" t="s">
        <v>970</v>
      </c>
      <c r="F744" t="s">
        <v>1125</v>
      </c>
      <c r="G744" t="s">
        <v>1124</v>
      </c>
      <c r="H744">
        <v>664860</v>
      </c>
      <c r="I744" t="s">
        <v>967</v>
      </c>
      <c r="J744">
        <v>60</v>
      </c>
    </row>
    <row r="745" spans="1:10">
      <c r="A745">
        <v>744</v>
      </c>
      <c r="B745">
        <v>7180</v>
      </c>
      <c r="C745" t="s">
        <v>1130</v>
      </c>
      <c r="D745">
        <v>790</v>
      </c>
      <c r="E745" t="s">
        <v>916</v>
      </c>
      <c r="F745" t="s">
        <v>914</v>
      </c>
      <c r="G745" t="s">
        <v>913</v>
      </c>
      <c r="H745">
        <v>663790</v>
      </c>
      <c r="I745" t="s">
        <v>912</v>
      </c>
      <c r="J745">
        <v>1</v>
      </c>
    </row>
    <row r="746" spans="1:10">
      <c r="A746">
        <v>745</v>
      </c>
      <c r="B746">
        <v>7180</v>
      </c>
      <c r="C746" t="s">
        <v>1130</v>
      </c>
      <c r="D746">
        <v>79100</v>
      </c>
      <c r="E746" t="s">
        <v>920</v>
      </c>
      <c r="F746" t="s">
        <v>919</v>
      </c>
      <c r="G746" t="s">
        <v>918</v>
      </c>
      <c r="H746">
        <v>663009</v>
      </c>
      <c r="I746" t="s">
        <v>917</v>
      </c>
      <c r="J746">
        <v>60</v>
      </c>
    </row>
    <row r="747" spans="1:10">
      <c r="A747">
        <v>746</v>
      </c>
      <c r="B747">
        <v>7190</v>
      </c>
      <c r="C747" t="s">
        <v>400</v>
      </c>
      <c r="D747">
        <v>720</v>
      </c>
      <c r="E747" t="s">
        <v>887</v>
      </c>
      <c r="F747" t="s">
        <v>877</v>
      </c>
      <c r="G747" t="s">
        <v>881</v>
      </c>
      <c r="H747">
        <v>663720</v>
      </c>
      <c r="I747" t="s">
        <v>884</v>
      </c>
      <c r="J747">
        <v>96</v>
      </c>
    </row>
    <row r="748" spans="1:10">
      <c r="A748">
        <v>747</v>
      </c>
      <c r="B748">
        <v>7190</v>
      </c>
      <c r="C748" t="s">
        <v>400</v>
      </c>
      <c r="D748">
        <v>7301</v>
      </c>
      <c r="E748" t="s">
        <v>1050</v>
      </c>
      <c r="F748" t="s">
        <v>1049</v>
      </c>
      <c r="G748" t="s">
        <v>1048</v>
      </c>
      <c r="H748">
        <v>663730</v>
      </c>
      <c r="I748" t="s">
        <v>1111</v>
      </c>
      <c r="J748">
        <v>60</v>
      </c>
    </row>
    <row r="749" spans="1:10">
      <c r="A749">
        <v>748</v>
      </c>
      <c r="B749">
        <v>7190</v>
      </c>
      <c r="C749" t="s">
        <v>400</v>
      </c>
      <c r="D749">
        <v>860</v>
      </c>
      <c r="E749" t="s">
        <v>970</v>
      </c>
      <c r="F749" t="s">
        <v>1125</v>
      </c>
      <c r="G749" t="s">
        <v>1124</v>
      </c>
      <c r="H749">
        <v>664860</v>
      </c>
      <c r="I749" t="s">
        <v>967</v>
      </c>
      <c r="J749">
        <v>60</v>
      </c>
    </row>
    <row r="750" spans="1:10">
      <c r="A750">
        <v>749</v>
      </c>
      <c r="B750">
        <v>7200</v>
      </c>
      <c r="C750" t="s">
        <v>816</v>
      </c>
      <c r="D750">
        <v>7301</v>
      </c>
      <c r="E750" t="s">
        <v>1050</v>
      </c>
      <c r="F750" t="s">
        <v>1049</v>
      </c>
      <c r="G750" t="s">
        <v>1048</v>
      </c>
      <c r="H750">
        <v>663730</v>
      </c>
      <c r="I750" t="s">
        <v>1111</v>
      </c>
      <c r="J750">
        <v>48</v>
      </c>
    </row>
    <row r="751" spans="1:10">
      <c r="A751">
        <v>750</v>
      </c>
      <c r="B751">
        <v>7200</v>
      </c>
      <c r="C751" t="s">
        <v>816</v>
      </c>
      <c r="D751">
        <v>720</v>
      </c>
      <c r="E751" t="s">
        <v>887</v>
      </c>
      <c r="F751" t="s">
        <v>877</v>
      </c>
      <c r="G751" t="s">
        <v>881</v>
      </c>
      <c r="H751">
        <v>663720</v>
      </c>
      <c r="I751" t="s">
        <v>884</v>
      </c>
      <c r="J751">
        <v>72</v>
      </c>
    </row>
    <row r="752" spans="1:10">
      <c r="A752">
        <v>751</v>
      </c>
      <c r="B752">
        <v>7200</v>
      </c>
      <c r="C752" t="s">
        <v>816</v>
      </c>
      <c r="D752">
        <v>7302</v>
      </c>
      <c r="E752" t="s">
        <v>974</v>
      </c>
      <c r="F752" t="s">
        <v>1049</v>
      </c>
      <c r="G752" t="s">
        <v>1048</v>
      </c>
      <c r="H752">
        <v>6637302</v>
      </c>
      <c r="I752" t="s">
        <v>971</v>
      </c>
      <c r="J752">
        <v>120</v>
      </c>
    </row>
    <row r="753" spans="1:10">
      <c r="A753">
        <v>752</v>
      </c>
      <c r="B753">
        <v>7200</v>
      </c>
      <c r="C753" t="s">
        <v>816</v>
      </c>
      <c r="D753">
        <v>8910</v>
      </c>
      <c r="E753" t="s">
        <v>1026</v>
      </c>
      <c r="F753" t="s">
        <v>993</v>
      </c>
      <c r="G753" t="s">
        <v>992</v>
      </c>
      <c r="H753">
        <v>664099</v>
      </c>
      <c r="I753" t="s">
        <v>991</v>
      </c>
      <c r="J753">
        <v>1</v>
      </c>
    </row>
    <row r="754" spans="1:10">
      <c r="A754">
        <v>753</v>
      </c>
      <c r="B754">
        <v>7200</v>
      </c>
      <c r="C754" t="s">
        <v>816</v>
      </c>
      <c r="D754">
        <v>860</v>
      </c>
      <c r="E754" t="s">
        <v>970</v>
      </c>
      <c r="F754" t="s">
        <v>1125</v>
      </c>
      <c r="G754" t="s">
        <v>1124</v>
      </c>
      <c r="H754">
        <v>664860</v>
      </c>
      <c r="I754" t="s">
        <v>967</v>
      </c>
      <c r="J754">
        <v>48</v>
      </c>
    </row>
    <row r="755" spans="1:10">
      <c r="A755">
        <v>754</v>
      </c>
      <c r="B755">
        <v>7210</v>
      </c>
      <c r="C755" t="s">
        <v>1129</v>
      </c>
      <c r="D755">
        <v>7301</v>
      </c>
      <c r="E755" t="s">
        <v>1050</v>
      </c>
      <c r="F755" t="s">
        <v>1049</v>
      </c>
      <c r="G755" t="s">
        <v>1048</v>
      </c>
      <c r="H755">
        <v>663730</v>
      </c>
      <c r="I755" t="s">
        <v>1111</v>
      </c>
      <c r="J755">
        <v>60</v>
      </c>
    </row>
    <row r="756" spans="1:10">
      <c r="A756">
        <v>755</v>
      </c>
      <c r="B756">
        <v>7210</v>
      </c>
      <c r="C756" t="s">
        <v>1129</v>
      </c>
      <c r="D756">
        <v>860</v>
      </c>
      <c r="E756" t="s">
        <v>970</v>
      </c>
      <c r="F756" t="s">
        <v>1125</v>
      </c>
      <c r="G756" t="s">
        <v>1124</v>
      </c>
      <c r="H756">
        <v>664860</v>
      </c>
      <c r="I756" t="s">
        <v>967</v>
      </c>
      <c r="J756">
        <v>60</v>
      </c>
    </row>
    <row r="757" spans="1:10">
      <c r="A757">
        <v>756</v>
      </c>
      <c r="B757">
        <v>7220</v>
      </c>
      <c r="C757" t="s">
        <v>1128</v>
      </c>
      <c r="D757">
        <v>7301</v>
      </c>
      <c r="E757" t="s">
        <v>1050</v>
      </c>
      <c r="F757" t="s">
        <v>1049</v>
      </c>
      <c r="G757" t="s">
        <v>1048</v>
      </c>
      <c r="H757">
        <v>663730</v>
      </c>
      <c r="I757" t="s">
        <v>1111</v>
      </c>
      <c r="J757">
        <v>96</v>
      </c>
    </row>
    <row r="758" spans="1:10">
      <c r="A758">
        <v>757</v>
      </c>
      <c r="B758">
        <v>7220</v>
      </c>
      <c r="C758" t="s">
        <v>1128</v>
      </c>
      <c r="D758">
        <v>860</v>
      </c>
      <c r="E758" t="s">
        <v>970</v>
      </c>
      <c r="F758" t="s">
        <v>1125</v>
      </c>
      <c r="G758" t="s">
        <v>1124</v>
      </c>
      <c r="H758">
        <v>664860</v>
      </c>
      <c r="I758" t="s">
        <v>967</v>
      </c>
      <c r="J758">
        <v>96</v>
      </c>
    </row>
    <row r="759" spans="1:10">
      <c r="A759">
        <v>758</v>
      </c>
      <c r="B759">
        <v>7230</v>
      </c>
      <c r="C759" t="s">
        <v>1127</v>
      </c>
      <c r="D759">
        <v>7301</v>
      </c>
      <c r="E759" t="s">
        <v>1050</v>
      </c>
      <c r="F759" t="s">
        <v>1049</v>
      </c>
      <c r="G759" t="s">
        <v>1048</v>
      </c>
      <c r="H759">
        <v>663730</v>
      </c>
      <c r="I759" t="s">
        <v>1111</v>
      </c>
      <c r="J759">
        <v>96</v>
      </c>
    </row>
    <row r="760" spans="1:10">
      <c r="A760">
        <v>759</v>
      </c>
      <c r="B760">
        <v>7230</v>
      </c>
      <c r="C760" t="s">
        <v>1127</v>
      </c>
      <c r="D760">
        <v>860</v>
      </c>
      <c r="E760" t="s">
        <v>970</v>
      </c>
      <c r="F760" t="s">
        <v>1125</v>
      </c>
      <c r="G760" t="s">
        <v>1124</v>
      </c>
      <c r="H760">
        <v>664860</v>
      </c>
      <c r="I760" t="s">
        <v>967</v>
      </c>
      <c r="J760">
        <v>96</v>
      </c>
    </row>
    <row r="761" spans="1:10">
      <c r="A761">
        <v>760</v>
      </c>
      <c r="B761">
        <v>7240</v>
      </c>
      <c r="C761" t="s">
        <v>181</v>
      </c>
      <c r="D761">
        <v>7301</v>
      </c>
      <c r="E761" t="s">
        <v>1050</v>
      </c>
      <c r="F761" t="s">
        <v>1049</v>
      </c>
      <c r="G761" t="s">
        <v>1048</v>
      </c>
      <c r="H761">
        <v>663730</v>
      </c>
      <c r="I761" t="s">
        <v>1111</v>
      </c>
      <c r="J761">
        <v>60</v>
      </c>
    </row>
    <row r="762" spans="1:10">
      <c r="A762">
        <v>761</v>
      </c>
      <c r="B762">
        <v>7240</v>
      </c>
      <c r="C762" t="s">
        <v>181</v>
      </c>
      <c r="D762">
        <v>790</v>
      </c>
      <c r="E762" t="s">
        <v>916</v>
      </c>
      <c r="F762" t="s">
        <v>914</v>
      </c>
      <c r="G762" t="s">
        <v>913</v>
      </c>
      <c r="H762">
        <v>663790</v>
      </c>
      <c r="I762" t="s">
        <v>912</v>
      </c>
      <c r="J762">
        <v>1</v>
      </c>
    </row>
    <row r="763" spans="1:10">
      <c r="A763">
        <v>762</v>
      </c>
      <c r="B763">
        <v>7240</v>
      </c>
      <c r="C763" t="s">
        <v>181</v>
      </c>
      <c r="D763">
        <v>79100</v>
      </c>
      <c r="E763" t="s">
        <v>920</v>
      </c>
      <c r="F763" t="s">
        <v>919</v>
      </c>
      <c r="G763" t="s">
        <v>918</v>
      </c>
      <c r="H763">
        <v>663009</v>
      </c>
      <c r="I763" t="s">
        <v>917</v>
      </c>
      <c r="J763">
        <v>60</v>
      </c>
    </row>
    <row r="764" spans="1:10">
      <c r="A764">
        <v>763</v>
      </c>
      <c r="B764">
        <v>7240</v>
      </c>
      <c r="C764" t="s">
        <v>181</v>
      </c>
      <c r="D764">
        <v>720</v>
      </c>
      <c r="E764" t="s">
        <v>887</v>
      </c>
      <c r="F764" t="s">
        <v>877</v>
      </c>
      <c r="G764" t="s">
        <v>881</v>
      </c>
      <c r="H764">
        <v>663720</v>
      </c>
      <c r="I764" t="s">
        <v>884</v>
      </c>
      <c r="J764">
        <v>96</v>
      </c>
    </row>
    <row r="765" spans="1:10">
      <c r="A765">
        <v>764</v>
      </c>
      <c r="B765">
        <v>7240</v>
      </c>
      <c r="C765" t="s">
        <v>181</v>
      </c>
      <c r="D765">
        <v>850</v>
      </c>
      <c r="E765" t="s">
        <v>906</v>
      </c>
      <c r="F765" t="s">
        <v>903</v>
      </c>
      <c r="G765" t="s">
        <v>902</v>
      </c>
      <c r="H765">
        <v>664850</v>
      </c>
      <c r="I765" t="s">
        <v>905</v>
      </c>
      <c r="J765">
        <v>120</v>
      </c>
    </row>
    <row r="766" spans="1:10">
      <c r="A766">
        <v>765</v>
      </c>
      <c r="B766">
        <v>7240</v>
      </c>
      <c r="C766" t="s">
        <v>181</v>
      </c>
      <c r="D766">
        <v>8910</v>
      </c>
      <c r="E766" t="s">
        <v>1026</v>
      </c>
      <c r="F766" t="s">
        <v>993</v>
      </c>
      <c r="G766" t="s">
        <v>992</v>
      </c>
      <c r="H766">
        <v>664099</v>
      </c>
      <c r="I766" t="s">
        <v>991</v>
      </c>
      <c r="J766">
        <v>1</v>
      </c>
    </row>
    <row r="767" spans="1:10">
      <c r="A767">
        <v>766</v>
      </c>
      <c r="B767">
        <v>7240</v>
      </c>
      <c r="C767" t="s">
        <v>181</v>
      </c>
      <c r="D767">
        <v>860</v>
      </c>
      <c r="E767" t="s">
        <v>970</v>
      </c>
      <c r="F767" t="s">
        <v>1125</v>
      </c>
      <c r="G767" t="s">
        <v>1124</v>
      </c>
      <c r="H767">
        <v>664860</v>
      </c>
      <c r="I767" t="s">
        <v>967</v>
      </c>
      <c r="J767">
        <v>60</v>
      </c>
    </row>
    <row r="768" spans="1:10">
      <c r="A768">
        <v>767</v>
      </c>
      <c r="B768">
        <v>7240</v>
      </c>
      <c r="C768" t="s">
        <v>181</v>
      </c>
      <c r="D768">
        <v>8902</v>
      </c>
      <c r="E768" t="s">
        <v>1060</v>
      </c>
      <c r="F768" t="s">
        <v>877</v>
      </c>
      <c r="G768" t="s">
        <v>881</v>
      </c>
      <c r="H768">
        <v>663790</v>
      </c>
      <c r="I768" t="s">
        <v>912</v>
      </c>
      <c r="J768">
        <v>1</v>
      </c>
    </row>
    <row r="769" spans="1:10">
      <c r="A769">
        <v>768</v>
      </c>
      <c r="B769">
        <v>7260</v>
      </c>
      <c r="C769" t="s">
        <v>486</v>
      </c>
      <c r="D769">
        <v>7302</v>
      </c>
      <c r="E769" t="s">
        <v>974</v>
      </c>
      <c r="F769" t="s">
        <v>877</v>
      </c>
      <c r="G769" t="s">
        <v>881</v>
      </c>
      <c r="H769">
        <v>663720</v>
      </c>
      <c r="I769" t="s">
        <v>884</v>
      </c>
      <c r="J769">
        <v>120</v>
      </c>
    </row>
    <row r="770" spans="1:10">
      <c r="A770">
        <v>769</v>
      </c>
      <c r="B770">
        <v>7260</v>
      </c>
      <c r="C770" t="s">
        <v>486</v>
      </c>
      <c r="D770">
        <v>7301</v>
      </c>
      <c r="E770" t="s">
        <v>1050</v>
      </c>
      <c r="F770" t="s">
        <v>1049</v>
      </c>
      <c r="G770" t="s">
        <v>1048</v>
      </c>
      <c r="H770">
        <v>663730</v>
      </c>
      <c r="I770" t="s">
        <v>1111</v>
      </c>
      <c r="J770">
        <v>60</v>
      </c>
    </row>
    <row r="771" spans="1:10">
      <c r="A771">
        <v>770</v>
      </c>
      <c r="B771">
        <v>7260</v>
      </c>
      <c r="C771" t="s">
        <v>486</v>
      </c>
      <c r="D771">
        <v>860</v>
      </c>
      <c r="E771" t="s">
        <v>970</v>
      </c>
      <c r="F771" t="s">
        <v>1125</v>
      </c>
      <c r="G771" t="s">
        <v>1124</v>
      </c>
      <c r="H771">
        <v>664860</v>
      </c>
      <c r="I771" t="s">
        <v>967</v>
      </c>
      <c r="J771">
        <v>60</v>
      </c>
    </row>
    <row r="772" spans="1:10">
      <c r="A772">
        <v>771</v>
      </c>
      <c r="B772">
        <v>7260</v>
      </c>
      <c r="C772" t="s">
        <v>486</v>
      </c>
      <c r="D772">
        <v>8910</v>
      </c>
      <c r="E772" t="s">
        <v>1026</v>
      </c>
      <c r="F772" t="s">
        <v>993</v>
      </c>
      <c r="G772" t="s">
        <v>992</v>
      </c>
      <c r="H772">
        <v>664099</v>
      </c>
      <c r="I772" t="s">
        <v>991</v>
      </c>
      <c r="J772">
        <v>1</v>
      </c>
    </row>
    <row r="773" spans="1:10">
      <c r="A773">
        <v>772</v>
      </c>
      <c r="B773">
        <v>7270</v>
      </c>
      <c r="C773" t="s">
        <v>1126</v>
      </c>
      <c r="D773">
        <v>7301</v>
      </c>
      <c r="E773" t="s">
        <v>1050</v>
      </c>
      <c r="F773" t="s">
        <v>1049</v>
      </c>
      <c r="G773" t="s">
        <v>1048</v>
      </c>
      <c r="H773">
        <v>663730</v>
      </c>
      <c r="I773" t="s">
        <v>1111</v>
      </c>
      <c r="J773">
        <v>60</v>
      </c>
    </row>
    <row r="774" spans="1:10">
      <c r="A774">
        <v>773</v>
      </c>
      <c r="B774">
        <v>7270</v>
      </c>
      <c r="C774" t="s">
        <v>1126</v>
      </c>
      <c r="D774">
        <v>860</v>
      </c>
      <c r="E774" t="s">
        <v>970</v>
      </c>
      <c r="F774" t="s">
        <v>1125</v>
      </c>
      <c r="G774" t="s">
        <v>1124</v>
      </c>
      <c r="H774">
        <v>664860</v>
      </c>
      <c r="I774" t="s">
        <v>967</v>
      </c>
      <c r="J774">
        <v>60</v>
      </c>
    </row>
    <row r="775" spans="1:10">
      <c r="A775">
        <v>774</v>
      </c>
      <c r="B775">
        <v>7280</v>
      </c>
      <c r="C775" t="s">
        <v>840</v>
      </c>
      <c r="D775">
        <v>720</v>
      </c>
      <c r="E775" t="s">
        <v>887</v>
      </c>
      <c r="F775" t="s">
        <v>877</v>
      </c>
      <c r="G775" t="s">
        <v>881</v>
      </c>
      <c r="H775">
        <v>663720</v>
      </c>
      <c r="I775" t="s">
        <v>884</v>
      </c>
      <c r="J775">
        <v>120</v>
      </c>
    </row>
    <row r="776" spans="1:10">
      <c r="A776">
        <v>775</v>
      </c>
      <c r="B776">
        <v>7280</v>
      </c>
      <c r="C776" t="s">
        <v>840</v>
      </c>
      <c r="D776">
        <v>860</v>
      </c>
      <c r="E776" t="s">
        <v>970</v>
      </c>
      <c r="F776" t="s">
        <v>1125</v>
      </c>
      <c r="G776" t="s">
        <v>1124</v>
      </c>
      <c r="H776">
        <v>664860</v>
      </c>
      <c r="I776" t="s">
        <v>967</v>
      </c>
      <c r="J776">
        <v>48</v>
      </c>
    </row>
    <row r="777" spans="1:10">
      <c r="A777">
        <v>776</v>
      </c>
      <c r="B777">
        <v>7280</v>
      </c>
      <c r="C777" t="s">
        <v>840</v>
      </c>
      <c r="D777">
        <v>7301</v>
      </c>
      <c r="E777" t="s">
        <v>1050</v>
      </c>
      <c r="F777" t="s">
        <v>1049</v>
      </c>
      <c r="G777" t="s">
        <v>1048</v>
      </c>
      <c r="H777">
        <v>663730</v>
      </c>
      <c r="I777" t="s">
        <v>1111</v>
      </c>
      <c r="J777">
        <v>48</v>
      </c>
    </row>
    <row r="778" spans="1:10">
      <c r="A778">
        <v>777</v>
      </c>
      <c r="B778">
        <v>7290</v>
      </c>
      <c r="C778" t="s">
        <v>398</v>
      </c>
      <c r="D778">
        <v>7301</v>
      </c>
      <c r="E778" t="s">
        <v>1050</v>
      </c>
      <c r="F778" t="s">
        <v>1049</v>
      </c>
      <c r="G778" t="s">
        <v>1048</v>
      </c>
      <c r="H778">
        <v>663730</v>
      </c>
      <c r="I778" t="s">
        <v>1111</v>
      </c>
      <c r="J778">
        <v>96</v>
      </c>
    </row>
    <row r="779" spans="1:10">
      <c r="A779">
        <v>778</v>
      </c>
      <c r="B779">
        <v>7290</v>
      </c>
      <c r="C779" t="s">
        <v>398</v>
      </c>
      <c r="D779">
        <v>7302</v>
      </c>
      <c r="E779" t="s">
        <v>974</v>
      </c>
      <c r="F779" t="s">
        <v>877</v>
      </c>
      <c r="G779" t="s">
        <v>881</v>
      </c>
      <c r="H779">
        <v>6637302</v>
      </c>
      <c r="I779" t="s">
        <v>971</v>
      </c>
      <c r="J779">
        <v>72</v>
      </c>
    </row>
    <row r="780" spans="1:10">
      <c r="A780">
        <v>779</v>
      </c>
      <c r="B780">
        <v>7290</v>
      </c>
      <c r="C780" t="s">
        <v>398</v>
      </c>
      <c r="D780">
        <v>860</v>
      </c>
      <c r="E780" t="s">
        <v>970</v>
      </c>
      <c r="F780" t="s">
        <v>1125</v>
      </c>
      <c r="G780" t="s">
        <v>1124</v>
      </c>
      <c r="H780">
        <v>664860</v>
      </c>
      <c r="I780" t="s">
        <v>967</v>
      </c>
      <c r="J780">
        <v>96</v>
      </c>
    </row>
    <row r="781" spans="1:10">
      <c r="A781">
        <v>780</v>
      </c>
      <c r="B781">
        <v>7290</v>
      </c>
      <c r="C781" t="s">
        <v>398</v>
      </c>
      <c r="D781">
        <v>850</v>
      </c>
      <c r="E781" t="s">
        <v>906</v>
      </c>
      <c r="F781" t="s">
        <v>877</v>
      </c>
      <c r="G781" t="s">
        <v>881</v>
      </c>
      <c r="H781">
        <v>664850</v>
      </c>
      <c r="I781" t="s">
        <v>905</v>
      </c>
      <c r="J781">
        <v>72</v>
      </c>
    </row>
    <row r="782" spans="1:10">
      <c r="A782">
        <v>781</v>
      </c>
      <c r="B782">
        <v>7300</v>
      </c>
      <c r="C782" t="s">
        <v>464</v>
      </c>
      <c r="D782">
        <v>720</v>
      </c>
      <c r="E782" t="s">
        <v>887</v>
      </c>
      <c r="F782" t="s">
        <v>877</v>
      </c>
      <c r="G782" t="s">
        <v>881</v>
      </c>
      <c r="H782">
        <v>663720</v>
      </c>
      <c r="I782" t="s">
        <v>884</v>
      </c>
      <c r="J782">
        <v>96</v>
      </c>
    </row>
    <row r="783" spans="1:10">
      <c r="A783">
        <v>782</v>
      </c>
      <c r="B783">
        <v>7300</v>
      </c>
      <c r="C783" t="s">
        <v>464</v>
      </c>
      <c r="D783">
        <v>7301</v>
      </c>
      <c r="E783" t="s">
        <v>1050</v>
      </c>
      <c r="F783" t="s">
        <v>1049</v>
      </c>
      <c r="G783" t="s">
        <v>1048</v>
      </c>
      <c r="H783">
        <v>6637301</v>
      </c>
      <c r="I783" t="s">
        <v>1047</v>
      </c>
      <c r="J783">
        <v>72</v>
      </c>
    </row>
    <row r="784" spans="1:10">
      <c r="A784">
        <v>783</v>
      </c>
      <c r="B784">
        <v>7300</v>
      </c>
      <c r="C784" t="s">
        <v>464</v>
      </c>
      <c r="D784">
        <v>7303</v>
      </c>
      <c r="E784" t="s">
        <v>989</v>
      </c>
      <c r="F784" t="s">
        <v>1049</v>
      </c>
      <c r="G784" t="s">
        <v>1048</v>
      </c>
      <c r="H784">
        <v>6637303</v>
      </c>
      <c r="I784" t="s">
        <v>988</v>
      </c>
      <c r="J784">
        <v>72</v>
      </c>
    </row>
    <row r="785" spans="1:10">
      <c r="A785">
        <v>784</v>
      </c>
      <c r="B785">
        <v>7300</v>
      </c>
      <c r="C785" t="s">
        <v>464</v>
      </c>
      <c r="D785">
        <v>250</v>
      </c>
      <c r="E785" t="s">
        <v>1102</v>
      </c>
      <c r="F785" t="s">
        <v>1103</v>
      </c>
      <c r="G785" t="s">
        <v>1102</v>
      </c>
      <c r="H785">
        <v>661250</v>
      </c>
      <c r="I785" t="s">
        <v>1092</v>
      </c>
      <c r="J785">
        <v>48</v>
      </c>
    </row>
    <row r="786" spans="1:10">
      <c r="A786">
        <v>785</v>
      </c>
      <c r="B786">
        <v>7300</v>
      </c>
      <c r="C786" t="s">
        <v>464</v>
      </c>
      <c r="D786">
        <v>790</v>
      </c>
      <c r="E786" t="s">
        <v>916</v>
      </c>
      <c r="F786" t="s">
        <v>914</v>
      </c>
      <c r="G786" t="s">
        <v>913</v>
      </c>
      <c r="H786">
        <v>663790</v>
      </c>
      <c r="I786" t="s">
        <v>912</v>
      </c>
      <c r="J786">
        <v>1</v>
      </c>
    </row>
    <row r="787" spans="1:10">
      <c r="A787">
        <v>786</v>
      </c>
      <c r="B787">
        <v>7300</v>
      </c>
      <c r="C787" t="s">
        <v>464</v>
      </c>
      <c r="D787">
        <v>850</v>
      </c>
      <c r="E787" t="s">
        <v>906</v>
      </c>
      <c r="F787" t="s">
        <v>903</v>
      </c>
      <c r="G787" t="s">
        <v>902</v>
      </c>
      <c r="H787">
        <v>664850</v>
      </c>
      <c r="I787" t="s">
        <v>905</v>
      </c>
      <c r="J787">
        <v>120</v>
      </c>
    </row>
    <row r="788" spans="1:10">
      <c r="A788">
        <v>787</v>
      </c>
      <c r="B788">
        <v>7300</v>
      </c>
      <c r="C788" t="s">
        <v>464</v>
      </c>
      <c r="D788">
        <v>79100</v>
      </c>
      <c r="E788" t="s">
        <v>920</v>
      </c>
      <c r="F788" t="s">
        <v>919</v>
      </c>
      <c r="G788" t="s">
        <v>918</v>
      </c>
      <c r="H788">
        <v>663009</v>
      </c>
      <c r="I788" t="s">
        <v>917</v>
      </c>
      <c r="J788">
        <v>60</v>
      </c>
    </row>
    <row r="789" spans="1:10">
      <c r="A789">
        <v>788</v>
      </c>
      <c r="B789">
        <v>7310</v>
      </c>
      <c r="C789" t="s">
        <v>1123</v>
      </c>
      <c r="D789">
        <v>7301</v>
      </c>
      <c r="E789" t="s">
        <v>1050</v>
      </c>
      <c r="F789" t="s">
        <v>1049</v>
      </c>
      <c r="G789" t="s">
        <v>1048</v>
      </c>
      <c r="H789">
        <v>663730</v>
      </c>
      <c r="I789" t="s">
        <v>1111</v>
      </c>
      <c r="J789">
        <v>72</v>
      </c>
    </row>
    <row r="790" spans="1:10">
      <c r="A790">
        <v>789</v>
      </c>
      <c r="B790">
        <v>7310</v>
      </c>
      <c r="C790" t="s">
        <v>1123</v>
      </c>
      <c r="D790">
        <v>720</v>
      </c>
      <c r="E790" t="s">
        <v>887</v>
      </c>
      <c r="F790" t="s">
        <v>973</v>
      </c>
      <c r="G790" t="s">
        <v>972</v>
      </c>
      <c r="H790">
        <v>663720</v>
      </c>
      <c r="I790" t="s">
        <v>884</v>
      </c>
      <c r="J790">
        <v>72</v>
      </c>
    </row>
    <row r="791" spans="1:10">
      <c r="A791">
        <v>790</v>
      </c>
      <c r="B791">
        <v>7310</v>
      </c>
      <c r="C791" t="s">
        <v>1123</v>
      </c>
      <c r="D791">
        <v>7302</v>
      </c>
      <c r="E791" t="s">
        <v>974</v>
      </c>
      <c r="F791" t="s">
        <v>973</v>
      </c>
      <c r="G791" t="s">
        <v>972</v>
      </c>
      <c r="H791">
        <v>6637302</v>
      </c>
      <c r="I791" t="s">
        <v>971</v>
      </c>
      <c r="J791">
        <v>96</v>
      </c>
    </row>
    <row r="792" spans="1:10">
      <c r="A792">
        <v>791</v>
      </c>
      <c r="B792">
        <v>7310</v>
      </c>
      <c r="C792" t="s">
        <v>1123</v>
      </c>
      <c r="D792">
        <v>8910</v>
      </c>
      <c r="E792" t="s">
        <v>1026</v>
      </c>
      <c r="F792" t="s">
        <v>993</v>
      </c>
      <c r="G792" t="s">
        <v>992</v>
      </c>
      <c r="H792">
        <v>664099</v>
      </c>
      <c r="I792" t="s">
        <v>991</v>
      </c>
      <c r="J792">
        <v>1</v>
      </c>
    </row>
    <row r="793" spans="1:10">
      <c r="A793">
        <v>792</v>
      </c>
      <c r="B793">
        <v>7320</v>
      </c>
      <c r="C793" t="s">
        <v>546</v>
      </c>
      <c r="D793">
        <v>720</v>
      </c>
      <c r="E793" t="s">
        <v>887</v>
      </c>
      <c r="F793" t="s">
        <v>877</v>
      </c>
      <c r="G793" t="s">
        <v>881</v>
      </c>
      <c r="H793">
        <v>663720</v>
      </c>
      <c r="I793" t="s">
        <v>884</v>
      </c>
      <c r="J793">
        <v>72</v>
      </c>
    </row>
    <row r="794" spans="1:10">
      <c r="A794">
        <v>793</v>
      </c>
      <c r="B794">
        <v>7320</v>
      </c>
      <c r="C794" t="s">
        <v>546</v>
      </c>
      <c r="D794">
        <v>7301</v>
      </c>
      <c r="E794" t="s">
        <v>1050</v>
      </c>
      <c r="F794" t="s">
        <v>1049</v>
      </c>
      <c r="G794" t="s">
        <v>1048</v>
      </c>
      <c r="H794">
        <v>663730</v>
      </c>
      <c r="I794" t="s">
        <v>1111</v>
      </c>
      <c r="J794">
        <v>72</v>
      </c>
    </row>
    <row r="795" spans="1:10">
      <c r="A795">
        <v>794</v>
      </c>
      <c r="B795">
        <v>7330</v>
      </c>
      <c r="C795" t="s">
        <v>1122</v>
      </c>
      <c r="D795">
        <v>720</v>
      </c>
      <c r="E795" t="s">
        <v>887</v>
      </c>
      <c r="F795" t="s">
        <v>973</v>
      </c>
      <c r="G795" t="s">
        <v>972</v>
      </c>
      <c r="H795">
        <v>663720</v>
      </c>
      <c r="I795" t="s">
        <v>884</v>
      </c>
      <c r="J795">
        <v>72</v>
      </c>
    </row>
    <row r="796" spans="1:10">
      <c r="A796">
        <v>795</v>
      </c>
      <c r="B796">
        <v>7330</v>
      </c>
      <c r="C796" t="s">
        <v>1122</v>
      </c>
      <c r="D796">
        <v>7301</v>
      </c>
      <c r="E796" t="s">
        <v>1050</v>
      </c>
      <c r="F796" t="s">
        <v>1049</v>
      </c>
      <c r="G796" t="s">
        <v>1048</v>
      </c>
      <c r="H796">
        <v>663730</v>
      </c>
      <c r="I796" t="s">
        <v>1111</v>
      </c>
      <c r="J796">
        <v>72</v>
      </c>
    </row>
    <row r="797" spans="1:10">
      <c r="A797">
        <v>796</v>
      </c>
      <c r="B797">
        <v>7340</v>
      </c>
      <c r="C797" t="s">
        <v>407</v>
      </c>
      <c r="D797">
        <v>720</v>
      </c>
      <c r="E797" t="s">
        <v>887</v>
      </c>
      <c r="F797" t="s">
        <v>877</v>
      </c>
      <c r="G797" t="s">
        <v>881</v>
      </c>
      <c r="H797">
        <v>663720</v>
      </c>
      <c r="I797" t="s">
        <v>884</v>
      </c>
      <c r="J797">
        <v>72</v>
      </c>
    </row>
    <row r="798" spans="1:10">
      <c r="A798">
        <v>797</v>
      </c>
      <c r="B798">
        <v>7340</v>
      </c>
      <c r="C798" t="s">
        <v>407</v>
      </c>
      <c r="D798">
        <v>7301</v>
      </c>
      <c r="E798" t="s">
        <v>1050</v>
      </c>
      <c r="F798" t="s">
        <v>1049</v>
      </c>
      <c r="G798" t="s">
        <v>1048</v>
      </c>
      <c r="H798">
        <v>663730</v>
      </c>
      <c r="I798" t="s">
        <v>1111</v>
      </c>
      <c r="J798">
        <v>72</v>
      </c>
    </row>
    <row r="799" spans="1:10">
      <c r="A799">
        <v>798</v>
      </c>
      <c r="B799">
        <v>7360</v>
      </c>
      <c r="C799" t="s">
        <v>218</v>
      </c>
      <c r="D799">
        <v>7301</v>
      </c>
      <c r="E799" t="s">
        <v>1050</v>
      </c>
      <c r="F799" t="s">
        <v>1049</v>
      </c>
      <c r="G799" t="s">
        <v>1048</v>
      </c>
      <c r="H799">
        <v>663730</v>
      </c>
      <c r="I799" t="s">
        <v>1111</v>
      </c>
      <c r="J799">
        <v>72</v>
      </c>
    </row>
    <row r="800" spans="1:10">
      <c r="A800">
        <v>799</v>
      </c>
      <c r="B800">
        <v>7360</v>
      </c>
      <c r="C800" t="s">
        <v>218</v>
      </c>
      <c r="D800">
        <v>7302</v>
      </c>
      <c r="E800" t="s">
        <v>974</v>
      </c>
      <c r="F800" t="s">
        <v>877</v>
      </c>
      <c r="G800" t="s">
        <v>881</v>
      </c>
      <c r="H800">
        <v>6637302</v>
      </c>
      <c r="I800" t="s">
        <v>971</v>
      </c>
      <c r="J800">
        <v>72</v>
      </c>
    </row>
    <row r="801" spans="1:10">
      <c r="A801">
        <v>800</v>
      </c>
      <c r="B801">
        <v>7370</v>
      </c>
      <c r="C801" t="s">
        <v>1121</v>
      </c>
      <c r="D801">
        <v>7301</v>
      </c>
      <c r="E801" t="s">
        <v>1050</v>
      </c>
      <c r="F801" t="s">
        <v>1049</v>
      </c>
      <c r="G801" t="s">
        <v>1048</v>
      </c>
      <c r="H801">
        <v>663730</v>
      </c>
      <c r="I801" t="s">
        <v>1111</v>
      </c>
      <c r="J801">
        <v>72</v>
      </c>
    </row>
    <row r="802" spans="1:10">
      <c r="A802">
        <v>801</v>
      </c>
      <c r="B802">
        <v>7400</v>
      </c>
      <c r="C802" t="s">
        <v>684</v>
      </c>
      <c r="D802">
        <v>720</v>
      </c>
      <c r="E802" t="s">
        <v>887</v>
      </c>
      <c r="F802" t="s">
        <v>877</v>
      </c>
      <c r="G802" t="s">
        <v>881</v>
      </c>
      <c r="H802">
        <v>663720</v>
      </c>
      <c r="I802" t="s">
        <v>884</v>
      </c>
      <c r="J802">
        <v>72</v>
      </c>
    </row>
    <row r="803" spans="1:10">
      <c r="A803">
        <v>802</v>
      </c>
      <c r="B803">
        <v>7400</v>
      </c>
      <c r="C803" t="s">
        <v>684</v>
      </c>
      <c r="D803">
        <v>7301</v>
      </c>
      <c r="E803" t="s">
        <v>1050</v>
      </c>
      <c r="F803" t="s">
        <v>1049</v>
      </c>
      <c r="G803" t="s">
        <v>1048</v>
      </c>
      <c r="H803">
        <v>663730</v>
      </c>
      <c r="I803" t="s">
        <v>1111</v>
      </c>
      <c r="J803">
        <v>72</v>
      </c>
    </row>
    <row r="804" spans="1:10">
      <c r="A804">
        <v>803</v>
      </c>
      <c r="B804">
        <v>7410</v>
      </c>
      <c r="C804" t="s">
        <v>1120</v>
      </c>
      <c r="D804">
        <v>7301</v>
      </c>
      <c r="E804" t="s">
        <v>1050</v>
      </c>
      <c r="F804" t="s">
        <v>1049</v>
      </c>
      <c r="G804" t="s">
        <v>1048</v>
      </c>
      <c r="H804">
        <v>663730</v>
      </c>
      <c r="I804" t="s">
        <v>1111</v>
      </c>
      <c r="J804">
        <v>72</v>
      </c>
    </row>
    <row r="805" spans="1:10">
      <c r="A805">
        <v>804</v>
      </c>
      <c r="B805">
        <v>7430</v>
      </c>
      <c r="C805" t="s">
        <v>868</v>
      </c>
      <c r="D805">
        <v>720</v>
      </c>
      <c r="E805" t="s">
        <v>887</v>
      </c>
      <c r="F805" t="s">
        <v>877</v>
      </c>
      <c r="G805" t="s">
        <v>881</v>
      </c>
      <c r="H805">
        <v>663720</v>
      </c>
      <c r="I805" t="s">
        <v>884</v>
      </c>
      <c r="J805">
        <v>48</v>
      </c>
    </row>
    <row r="806" spans="1:10">
      <c r="A806">
        <v>805</v>
      </c>
      <c r="B806">
        <v>7430</v>
      </c>
      <c r="C806" t="s">
        <v>868</v>
      </c>
      <c r="D806">
        <v>7301</v>
      </c>
      <c r="E806" t="s">
        <v>1050</v>
      </c>
      <c r="F806" t="s">
        <v>1049</v>
      </c>
      <c r="G806" t="s">
        <v>1048</v>
      </c>
      <c r="H806">
        <v>663730</v>
      </c>
      <c r="I806" t="s">
        <v>1111</v>
      </c>
      <c r="J806">
        <v>72</v>
      </c>
    </row>
    <row r="807" spans="1:10">
      <c r="A807">
        <v>806</v>
      </c>
      <c r="B807">
        <v>7450</v>
      </c>
      <c r="C807" t="s">
        <v>1119</v>
      </c>
      <c r="D807">
        <v>7301</v>
      </c>
      <c r="E807" t="s">
        <v>1050</v>
      </c>
      <c r="F807" t="s">
        <v>1049</v>
      </c>
      <c r="G807" t="s">
        <v>1048</v>
      </c>
      <c r="H807">
        <v>663730</v>
      </c>
      <c r="I807" t="s">
        <v>1111</v>
      </c>
      <c r="J807">
        <v>96</v>
      </c>
    </row>
    <row r="808" spans="1:10">
      <c r="A808">
        <v>807</v>
      </c>
      <c r="B808">
        <v>7450</v>
      </c>
      <c r="C808" t="s">
        <v>1119</v>
      </c>
      <c r="D808">
        <v>810</v>
      </c>
      <c r="E808" t="s">
        <v>160</v>
      </c>
      <c r="F808" t="s">
        <v>965</v>
      </c>
      <c r="G808" t="s">
        <v>160</v>
      </c>
      <c r="H808">
        <v>664810</v>
      </c>
      <c r="I808" t="s">
        <v>1018</v>
      </c>
      <c r="J808">
        <v>168</v>
      </c>
    </row>
    <row r="809" spans="1:10">
      <c r="A809">
        <v>808</v>
      </c>
      <c r="B809">
        <v>7460</v>
      </c>
      <c r="C809" t="s">
        <v>643</v>
      </c>
      <c r="D809">
        <v>720</v>
      </c>
      <c r="E809" t="s">
        <v>887</v>
      </c>
      <c r="F809" t="s">
        <v>877</v>
      </c>
      <c r="G809" t="s">
        <v>881</v>
      </c>
      <c r="H809">
        <v>663720</v>
      </c>
      <c r="I809" t="s">
        <v>884</v>
      </c>
      <c r="J809">
        <v>98</v>
      </c>
    </row>
    <row r="810" spans="1:10">
      <c r="A810">
        <v>809</v>
      </c>
      <c r="B810">
        <v>7460</v>
      </c>
      <c r="C810" t="s">
        <v>643</v>
      </c>
      <c r="D810">
        <v>7302</v>
      </c>
      <c r="E810" t="s">
        <v>974</v>
      </c>
      <c r="F810" t="s">
        <v>877</v>
      </c>
      <c r="G810" t="s">
        <v>881</v>
      </c>
      <c r="H810">
        <v>6637302</v>
      </c>
      <c r="I810" t="s">
        <v>971</v>
      </c>
      <c r="J810">
        <v>72</v>
      </c>
    </row>
    <row r="811" spans="1:10">
      <c r="A811">
        <v>810</v>
      </c>
      <c r="B811">
        <v>7460</v>
      </c>
      <c r="C811" t="s">
        <v>643</v>
      </c>
      <c r="D811">
        <v>7301</v>
      </c>
      <c r="E811" t="s">
        <v>1050</v>
      </c>
      <c r="F811" t="s">
        <v>1049</v>
      </c>
      <c r="G811" t="s">
        <v>1048</v>
      </c>
      <c r="H811">
        <v>663730</v>
      </c>
      <c r="I811" t="s">
        <v>1111</v>
      </c>
      <c r="J811">
        <v>48</v>
      </c>
    </row>
    <row r="812" spans="1:10">
      <c r="A812">
        <v>811</v>
      </c>
      <c r="B812">
        <v>7470</v>
      </c>
      <c r="C812" t="s">
        <v>1118</v>
      </c>
      <c r="D812">
        <v>7301</v>
      </c>
      <c r="E812" t="s">
        <v>1050</v>
      </c>
      <c r="F812" t="s">
        <v>1049</v>
      </c>
      <c r="G812" t="s">
        <v>1048</v>
      </c>
      <c r="H812">
        <v>663730</v>
      </c>
      <c r="I812" t="s">
        <v>1111</v>
      </c>
      <c r="J812">
        <v>72</v>
      </c>
    </row>
    <row r="813" spans="1:10">
      <c r="A813">
        <v>812</v>
      </c>
      <c r="B813">
        <v>7480</v>
      </c>
      <c r="C813" t="s">
        <v>645</v>
      </c>
      <c r="D813">
        <v>720</v>
      </c>
      <c r="E813" t="s">
        <v>887</v>
      </c>
      <c r="F813" t="s">
        <v>877</v>
      </c>
      <c r="G813" t="s">
        <v>881</v>
      </c>
      <c r="H813">
        <v>663720</v>
      </c>
      <c r="I813" t="s">
        <v>884</v>
      </c>
      <c r="J813">
        <v>120</v>
      </c>
    </row>
    <row r="814" spans="1:10">
      <c r="A814">
        <v>813</v>
      </c>
      <c r="B814">
        <v>7480</v>
      </c>
      <c r="C814" t="s">
        <v>645</v>
      </c>
      <c r="D814">
        <v>7301</v>
      </c>
      <c r="E814" t="s">
        <v>1050</v>
      </c>
      <c r="F814" t="s">
        <v>1049</v>
      </c>
      <c r="G814" t="s">
        <v>1048</v>
      </c>
      <c r="H814">
        <v>663730</v>
      </c>
      <c r="I814" t="s">
        <v>1111</v>
      </c>
      <c r="J814">
        <v>72</v>
      </c>
    </row>
    <row r="815" spans="1:10">
      <c r="A815">
        <v>814</v>
      </c>
      <c r="B815">
        <v>7490</v>
      </c>
      <c r="C815" t="s">
        <v>1117</v>
      </c>
      <c r="D815">
        <v>7301</v>
      </c>
      <c r="E815" t="s">
        <v>1050</v>
      </c>
      <c r="F815" t="s">
        <v>1049</v>
      </c>
      <c r="G815" t="s">
        <v>1048</v>
      </c>
      <c r="H815">
        <v>663730</v>
      </c>
      <c r="I815" t="s">
        <v>1111</v>
      </c>
      <c r="J815">
        <v>72</v>
      </c>
    </row>
    <row r="816" spans="1:10">
      <c r="A816">
        <v>815</v>
      </c>
      <c r="B816">
        <v>7500</v>
      </c>
      <c r="C816" t="s">
        <v>535</v>
      </c>
      <c r="D816">
        <v>720</v>
      </c>
      <c r="E816" t="s">
        <v>887</v>
      </c>
      <c r="F816" t="s">
        <v>877</v>
      </c>
      <c r="G816" t="s">
        <v>881</v>
      </c>
      <c r="H816">
        <v>663720</v>
      </c>
      <c r="I816" t="s">
        <v>884</v>
      </c>
      <c r="J816">
        <v>120</v>
      </c>
    </row>
    <row r="817" spans="1:10">
      <c r="A817">
        <v>816</v>
      </c>
      <c r="B817">
        <v>7500</v>
      </c>
      <c r="C817" t="s">
        <v>535</v>
      </c>
      <c r="D817">
        <v>7301</v>
      </c>
      <c r="E817" t="s">
        <v>1050</v>
      </c>
      <c r="F817" t="s">
        <v>1049</v>
      </c>
      <c r="G817" t="s">
        <v>1048</v>
      </c>
      <c r="H817">
        <v>663730</v>
      </c>
      <c r="I817" t="s">
        <v>1111</v>
      </c>
      <c r="J817">
        <v>72</v>
      </c>
    </row>
    <row r="818" spans="1:10">
      <c r="A818">
        <v>817</v>
      </c>
      <c r="B818">
        <v>7520</v>
      </c>
      <c r="C818" t="s">
        <v>1116</v>
      </c>
      <c r="D818">
        <v>7301</v>
      </c>
      <c r="E818" t="s">
        <v>1050</v>
      </c>
      <c r="F818" t="s">
        <v>1049</v>
      </c>
      <c r="G818" t="s">
        <v>1048</v>
      </c>
      <c r="H818">
        <v>663730</v>
      </c>
      <c r="I818" t="s">
        <v>1111</v>
      </c>
      <c r="J818">
        <v>72</v>
      </c>
    </row>
    <row r="819" spans="1:10">
      <c r="A819">
        <v>818</v>
      </c>
      <c r="B819">
        <v>7530</v>
      </c>
      <c r="C819" t="s">
        <v>1115</v>
      </c>
      <c r="D819">
        <v>7301</v>
      </c>
      <c r="E819" t="s">
        <v>1050</v>
      </c>
      <c r="F819" t="s">
        <v>1049</v>
      </c>
      <c r="G819" t="s">
        <v>1048</v>
      </c>
      <c r="H819">
        <v>663730</v>
      </c>
      <c r="I819" t="s">
        <v>1111</v>
      </c>
      <c r="J819">
        <v>96</v>
      </c>
    </row>
    <row r="820" spans="1:10">
      <c r="A820">
        <v>819</v>
      </c>
      <c r="B820">
        <v>7540</v>
      </c>
      <c r="C820" t="s">
        <v>1114</v>
      </c>
      <c r="D820">
        <v>7301</v>
      </c>
      <c r="E820" t="s">
        <v>1050</v>
      </c>
      <c r="F820" t="s">
        <v>1049</v>
      </c>
      <c r="G820" t="s">
        <v>1048</v>
      </c>
      <c r="H820">
        <v>663730</v>
      </c>
      <c r="I820" t="s">
        <v>1111</v>
      </c>
      <c r="J820">
        <v>72</v>
      </c>
    </row>
    <row r="821" spans="1:10">
      <c r="A821">
        <v>820</v>
      </c>
      <c r="B821">
        <v>7540</v>
      </c>
      <c r="C821" t="s">
        <v>1114</v>
      </c>
      <c r="D821">
        <v>860</v>
      </c>
      <c r="E821" t="s">
        <v>970</v>
      </c>
      <c r="F821" t="s">
        <v>903</v>
      </c>
      <c r="G821" t="s">
        <v>902</v>
      </c>
      <c r="H821">
        <v>664860</v>
      </c>
      <c r="I821" t="s">
        <v>967</v>
      </c>
      <c r="J821">
        <v>72</v>
      </c>
    </row>
    <row r="822" spans="1:10">
      <c r="A822">
        <v>821</v>
      </c>
      <c r="B822">
        <v>7560</v>
      </c>
      <c r="C822" t="s">
        <v>1113</v>
      </c>
      <c r="D822">
        <v>7301</v>
      </c>
      <c r="E822" t="s">
        <v>1050</v>
      </c>
      <c r="F822" t="s">
        <v>1049</v>
      </c>
      <c r="G822" t="s">
        <v>1048</v>
      </c>
      <c r="H822">
        <v>663730</v>
      </c>
      <c r="I822" t="s">
        <v>1111</v>
      </c>
      <c r="J822">
        <v>60</v>
      </c>
    </row>
    <row r="823" spans="1:10">
      <c r="A823">
        <v>822</v>
      </c>
      <c r="B823">
        <v>7590</v>
      </c>
      <c r="C823" t="s">
        <v>1112</v>
      </c>
      <c r="D823">
        <v>7301</v>
      </c>
      <c r="E823" t="s">
        <v>1050</v>
      </c>
      <c r="F823" t="s">
        <v>1049</v>
      </c>
      <c r="G823" t="s">
        <v>1048</v>
      </c>
      <c r="H823">
        <v>663730</v>
      </c>
      <c r="I823" t="s">
        <v>1111</v>
      </c>
      <c r="J823">
        <v>72</v>
      </c>
    </row>
    <row r="824" spans="1:10">
      <c r="A824">
        <v>823</v>
      </c>
      <c r="B824">
        <v>7600</v>
      </c>
      <c r="C824" t="s">
        <v>1110</v>
      </c>
      <c r="D824">
        <v>250</v>
      </c>
      <c r="E824" t="s">
        <v>1102</v>
      </c>
      <c r="F824" t="s">
        <v>1103</v>
      </c>
      <c r="G824" t="s">
        <v>1102</v>
      </c>
      <c r="H824">
        <v>661250</v>
      </c>
      <c r="I824" t="s">
        <v>1092</v>
      </c>
      <c r="J824">
        <v>48</v>
      </c>
    </row>
    <row r="825" spans="1:10">
      <c r="A825">
        <v>824</v>
      </c>
      <c r="B825">
        <v>7610</v>
      </c>
      <c r="C825" t="s">
        <v>1109</v>
      </c>
      <c r="D825">
        <v>250</v>
      </c>
      <c r="E825" t="s">
        <v>1102</v>
      </c>
      <c r="F825" t="s">
        <v>1103</v>
      </c>
      <c r="G825" t="s">
        <v>1102</v>
      </c>
      <c r="H825">
        <v>661250</v>
      </c>
      <c r="I825" t="s">
        <v>1092</v>
      </c>
      <c r="J825">
        <v>48</v>
      </c>
    </row>
    <row r="826" spans="1:10">
      <c r="A826">
        <v>825</v>
      </c>
      <c r="B826">
        <v>7620</v>
      </c>
      <c r="C826" t="s">
        <v>1108</v>
      </c>
      <c r="D826">
        <v>250</v>
      </c>
      <c r="E826" t="s">
        <v>1102</v>
      </c>
      <c r="F826" t="s">
        <v>1103</v>
      </c>
      <c r="G826" t="s">
        <v>1102</v>
      </c>
      <c r="H826">
        <v>661250</v>
      </c>
      <c r="I826" t="s">
        <v>1092</v>
      </c>
      <c r="J826">
        <v>48</v>
      </c>
    </row>
    <row r="827" spans="1:10">
      <c r="A827">
        <v>826</v>
      </c>
      <c r="B827">
        <v>7700</v>
      </c>
      <c r="C827" t="s">
        <v>1107</v>
      </c>
      <c r="D827">
        <v>250</v>
      </c>
      <c r="E827" t="s">
        <v>1102</v>
      </c>
      <c r="F827" t="s">
        <v>1103</v>
      </c>
      <c r="G827" t="s">
        <v>1102</v>
      </c>
      <c r="H827">
        <v>661250</v>
      </c>
      <c r="I827" t="s">
        <v>1092</v>
      </c>
      <c r="J827">
        <v>48</v>
      </c>
    </row>
    <row r="828" spans="1:10">
      <c r="A828">
        <v>827</v>
      </c>
      <c r="B828">
        <v>7700</v>
      </c>
      <c r="C828" t="s">
        <v>1107</v>
      </c>
      <c r="D828">
        <v>7301</v>
      </c>
      <c r="E828" t="s">
        <v>1050</v>
      </c>
      <c r="F828" t="s">
        <v>1049</v>
      </c>
      <c r="G828" t="s">
        <v>1048</v>
      </c>
      <c r="H828">
        <v>6637301</v>
      </c>
      <c r="I828" t="s">
        <v>1047</v>
      </c>
      <c r="J828">
        <v>72</v>
      </c>
    </row>
    <row r="829" spans="1:10">
      <c r="A829">
        <v>828</v>
      </c>
      <c r="B829">
        <v>7710</v>
      </c>
      <c r="C829" t="s">
        <v>1106</v>
      </c>
      <c r="D829">
        <v>250</v>
      </c>
      <c r="E829" t="s">
        <v>1102</v>
      </c>
      <c r="F829" t="s">
        <v>1103</v>
      </c>
      <c r="G829" t="s">
        <v>1102</v>
      </c>
      <c r="H829">
        <v>661250</v>
      </c>
      <c r="I829" t="s">
        <v>1092</v>
      </c>
      <c r="J829">
        <v>48</v>
      </c>
    </row>
    <row r="830" spans="1:10">
      <c r="A830">
        <v>829</v>
      </c>
      <c r="B830">
        <v>7720</v>
      </c>
      <c r="C830" t="s">
        <v>1105</v>
      </c>
      <c r="D830">
        <v>250</v>
      </c>
      <c r="E830" t="s">
        <v>1102</v>
      </c>
      <c r="F830" t="s">
        <v>1103</v>
      </c>
      <c r="G830" t="s">
        <v>1102</v>
      </c>
      <c r="H830">
        <v>661250</v>
      </c>
      <c r="I830" t="s">
        <v>1092</v>
      </c>
      <c r="J830">
        <v>48</v>
      </c>
    </row>
    <row r="831" spans="1:10">
      <c r="A831">
        <v>830</v>
      </c>
      <c r="B831">
        <v>7730</v>
      </c>
      <c r="C831" t="s">
        <v>1104</v>
      </c>
      <c r="D831">
        <v>250</v>
      </c>
      <c r="E831" t="s">
        <v>1102</v>
      </c>
      <c r="F831" t="s">
        <v>1103</v>
      </c>
      <c r="G831" t="s">
        <v>1102</v>
      </c>
      <c r="H831">
        <v>661250</v>
      </c>
      <c r="I831" t="s">
        <v>1092</v>
      </c>
      <c r="J831">
        <v>48</v>
      </c>
    </row>
    <row r="832" spans="1:10">
      <c r="A832">
        <v>831</v>
      </c>
      <c r="B832">
        <v>7790</v>
      </c>
      <c r="C832" t="s">
        <v>1101</v>
      </c>
      <c r="D832">
        <v>790</v>
      </c>
      <c r="E832" t="s">
        <v>916</v>
      </c>
      <c r="F832" t="s">
        <v>914</v>
      </c>
      <c r="G832" t="s">
        <v>913</v>
      </c>
      <c r="H832">
        <v>663790</v>
      </c>
      <c r="I832" t="s">
        <v>912</v>
      </c>
      <c r="J832">
        <v>1</v>
      </c>
    </row>
    <row r="833" spans="1:10">
      <c r="A833">
        <v>832</v>
      </c>
      <c r="B833">
        <v>7790</v>
      </c>
      <c r="C833" t="s">
        <v>1101</v>
      </c>
      <c r="D833">
        <v>250</v>
      </c>
      <c r="E833" t="s">
        <v>1102</v>
      </c>
      <c r="F833" t="s">
        <v>1103</v>
      </c>
      <c r="G833" t="s">
        <v>1102</v>
      </c>
      <c r="H833">
        <v>661250</v>
      </c>
      <c r="I833" t="s">
        <v>1092</v>
      </c>
      <c r="J833">
        <v>48</v>
      </c>
    </row>
    <row r="834" spans="1:10">
      <c r="A834">
        <v>833</v>
      </c>
      <c r="B834">
        <v>7790</v>
      </c>
      <c r="C834" t="s">
        <v>1101</v>
      </c>
      <c r="D834">
        <v>890</v>
      </c>
      <c r="E834" t="s">
        <v>999</v>
      </c>
      <c r="F834" t="s">
        <v>998</v>
      </c>
      <c r="G834" t="s">
        <v>997</v>
      </c>
      <c r="H834">
        <v>664890</v>
      </c>
      <c r="I834" t="s">
        <v>996</v>
      </c>
      <c r="J834">
        <v>1</v>
      </c>
    </row>
    <row r="835" spans="1:10">
      <c r="A835">
        <v>834</v>
      </c>
      <c r="B835">
        <v>7790</v>
      </c>
      <c r="C835" t="s">
        <v>1101</v>
      </c>
      <c r="D835">
        <v>8901</v>
      </c>
      <c r="E835" t="s">
        <v>1100</v>
      </c>
      <c r="F835" t="s">
        <v>1099</v>
      </c>
      <c r="G835" t="s">
        <v>1098</v>
      </c>
      <c r="H835">
        <v>6648901</v>
      </c>
      <c r="I835" t="s">
        <v>1097</v>
      </c>
      <c r="J835">
        <v>60</v>
      </c>
    </row>
    <row r="836" spans="1:10">
      <c r="A836">
        <v>835</v>
      </c>
      <c r="B836">
        <v>77901</v>
      </c>
      <c r="C836" t="s">
        <v>1096</v>
      </c>
      <c r="D836">
        <v>679012</v>
      </c>
      <c r="E836" t="s">
        <v>1095</v>
      </c>
      <c r="F836" t="s">
        <v>1094</v>
      </c>
      <c r="G836" t="s">
        <v>1093</v>
      </c>
      <c r="H836">
        <v>661250</v>
      </c>
      <c r="I836" t="s">
        <v>1092</v>
      </c>
      <c r="J836">
        <v>48</v>
      </c>
    </row>
    <row r="837" spans="1:10">
      <c r="A837">
        <v>836</v>
      </c>
      <c r="B837">
        <v>8000</v>
      </c>
      <c r="C837" t="s">
        <v>710</v>
      </c>
      <c r="D837">
        <v>720</v>
      </c>
      <c r="E837" t="s">
        <v>887</v>
      </c>
      <c r="F837" t="s">
        <v>877</v>
      </c>
      <c r="G837" t="s">
        <v>881</v>
      </c>
      <c r="H837">
        <v>663720</v>
      </c>
      <c r="I837" t="s">
        <v>884</v>
      </c>
      <c r="J837">
        <v>120</v>
      </c>
    </row>
    <row r="838" spans="1:10">
      <c r="A838">
        <v>837</v>
      </c>
      <c r="B838">
        <v>8010</v>
      </c>
      <c r="C838" t="s">
        <v>713</v>
      </c>
      <c r="D838">
        <v>720</v>
      </c>
      <c r="E838" t="s">
        <v>887</v>
      </c>
      <c r="F838" t="s">
        <v>877</v>
      </c>
      <c r="G838" t="s">
        <v>881</v>
      </c>
      <c r="H838">
        <v>663720</v>
      </c>
      <c r="I838" t="s">
        <v>884</v>
      </c>
      <c r="J838">
        <v>120</v>
      </c>
    </row>
    <row r="839" spans="1:10">
      <c r="A839">
        <v>838</v>
      </c>
      <c r="B839">
        <v>8010</v>
      </c>
      <c r="C839" t="s">
        <v>713</v>
      </c>
      <c r="D839">
        <v>810</v>
      </c>
      <c r="E839" t="s">
        <v>160</v>
      </c>
      <c r="F839" t="s">
        <v>965</v>
      </c>
      <c r="G839" t="s">
        <v>160</v>
      </c>
      <c r="H839">
        <v>664810</v>
      </c>
      <c r="I839" t="s">
        <v>1018</v>
      </c>
      <c r="J839">
        <v>96</v>
      </c>
    </row>
    <row r="840" spans="1:10">
      <c r="A840">
        <v>839</v>
      </c>
      <c r="B840">
        <v>8020</v>
      </c>
      <c r="C840" t="s">
        <v>456</v>
      </c>
      <c r="D840">
        <v>790</v>
      </c>
      <c r="E840" t="s">
        <v>916</v>
      </c>
      <c r="F840" t="s">
        <v>914</v>
      </c>
      <c r="G840" t="s">
        <v>913</v>
      </c>
      <c r="H840">
        <v>663790</v>
      </c>
      <c r="I840" t="s">
        <v>912</v>
      </c>
      <c r="J840">
        <v>1</v>
      </c>
    </row>
    <row r="841" spans="1:10">
      <c r="A841">
        <v>840</v>
      </c>
      <c r="B841">
        <v>8020</v>
      </c>
      <c r="C841" t="s">
        <v>456</v>
      </c>
      <c r="D841">
        <v>79100</v>
      </c>
      <c r="E841" t="s">
        <v>920</v>
      </c>
      <c r="F841" t="s">
        <v>919</v>
      </c>
      <c r="G841" t="s">
        <v>918</v>
      </c>
      <c r="H841">
        <v>663009</v>
      </c>
      <c r="I841" t="s">
        <v>917</v>
      </c>
      <c r="J841">
        <v>60</v>
      </c>
    </row>
    <row r="842" spans="1:10">
      <c r="A842">
        <v>841</v>
      </c>
      <c r="B842">
        <v>8020</v>
      </c>
      <c r="C842" t="s">
        <v>456</v>
      </c>
      <c r="D842">
        <v>720</v>
      </c>
      <c r="E842" t="s">
        <v>887</v>
      </c>
      <c r="F842" t="s">
        <v>877</v>
      </c>
      <c r="G842" t="s">
        <v>881</v>
      </c>
      <c r="H842">
        <v>663720</v>
      </c>
      <c r="I842" t="s">
        <v>884</v>
      </c>
      <c r="J842">
        <v>96</v>
      </c>
    </row>
    <row r="843" spans="1:10">
      <c r="A843">
        <v>842</v>
      </c>
      <c r="B843">
        <v>8020</v>
      </c>
      <c r="C843" t="s">
        <v>456</v>
      </c>
      <c r="D843">
        <v>850</v>
      </c>
      <c r="E843" t="s">
        <v>906</v>
      </c>
      <c r="F843" t="s">
        <v>903</v>
      </c>
      <c r="G843" t="s">
        <v>902</v>
      </c>
      <c r="H843">
        <v>664850</v>
      </c>
      <c r="I843" t="s">
        <v>905</v>
      </c>
      <c r="J843">
        <v>120</v>
      </c>
    </row>
    <row r="844" spans="1:10">
      <c r="A844">
        <v>843</v>
      </c>
      <c r="B844">
        <v>8030</v>
      </c>
      <c r="C844" t="s">
        <v>664</v>
      </c>
      <c r="D844">
        <v>720</v>
      </c>
      <c r="E844" t="s">
        <v>887</v>
      </c>
      <c r="F844" t="s">
        <v>877</v>
      </c>
      <c r="G844" t="s">
        <v>881</v>
      </c>
      <c r="H844">
        <v>663720</v>
      </c>
      <c r="I844" t="s">
        <v>884</v>
      </c>
      <c r="J844">
        <v>120</v>
      </c>
    </row>
    <row r="845" spans="1:10">
      <c r="A845">
        <v>844</v>
      </c>
      <c r="B845">
        <v>8040</v>
      </c>
      <c r="C845" t="s">
        <v>798</v>
      </c>
      <c r="D845">
        <v>720</v>
      </c>
      <c r="E845" t="s">
        <v>887</v>
      </c>
      <c r="F845" t="s">
        <v>877</v>
      </c>
      <c r="G845" t="s">
        <v>881</v>
      </c>
      <c r="H845">
        <v>663720</v>
      </c>
      <c r="I845" t="s">
        <v>884</v>
      </c>
      <c r="J845">
        <v>96</v>
      </c>
    </row>
    <row r="846" spans="1:10">
      <c r="A846">
        <v>845</v>
      </c>
      <c r="B846">
        <v>8050</v>
      </c>
      <c r="C846" t="s">
        <v>289</v>
      </c>
      <c r="D846">
        <v>720</v>
      </c>
      <c r="E846" t="s">
        <v>887</v>
      </c>
      <c r="F846" t="s">
        <v>877</v>
      </c>
      <c r="G846" t="s">
        <v>881</v>
      </c>
      <c r="H846">
        <v>663720</v>
      </c>
      <c r="I846" t="s">
        <v>884</v>
      </c>
      <c r="J846">
        <v>96</v>
      </c>
    </row>
    <row r="847" spans="1:10">
      <c r="A847">
        <v>846</v>
      </c>
      <c r="B847">
        <v>8050</v>
      </c>
      <c r="C847" t="s">
        <v>289</v>
      </c>
      <c r="D847">
        <v>850</v>
      </c>
      <c r="E847" t="s">
        <v>906</v>
      </c>
      <c r="F847" t="s">
        <v>877</v>
      </c>
      <c r="G847" t="s">
        <v>881</v>
      </c>
      <c r="H847">
        <v>664850</v>
      </c>
      <c r="I847" t="s">
        <v>905</v>
      </c>
      <c r="J847">
        <v>72</v>
      </c>
    </row>
    <row r="848" spans="1:10">
      <c r="A848">
        <v>847</v>
      </c>
      <c r="B848">
        <v>8060</v>
      </c>
      <c r="C848" t="s">
        <v>843</v>
      </c>
      <c r="D848">
        <v>720</v>
      </c>
      <c r="E848" t="s">
        <v>887</v>
      </c>
      <c r="F848" t="s">
        <v>877</v>
      </c>
      <c r="G848" t="s">
        <v>881</v>
      </c>
      <c r="H848">
        <v>663720</v>
      </c>
      <c r="I848" t="s">
        <v>884</v>
      </c>
      <c r="J848">
        <v>120</v>
      </c>
    </row>
    <row r="849" spans="1:10">
      <c r="A849">
        <v>848</v>
      </c>
      <c r="B849">
        <v>8070</v>
      </c>
      <c r="C849" t="s">
        <v>860</v>
      </c>
      <c r="D849">
        <v>720</v>
      </c>
      <c r="E849" t="s">
        <v>887</v>
      </c>
      <c r="F849" t="s">
        <v>877</v>
      </c>
      <c r="G849" t="s">
        <v>881</v>
      </c>
      <c r="H849">
        <v>663720</v>
      </c>
      <c r="I849" t="s">
        <v>884</v>
      </c>
      <c r="J849">
        <v>96</v>
      </c>
    </row>
    <row r="850" spans="1:10">
      <c r="A850">
        <v>849</v>
      </c>
      <c r="B850">
        <v>8090</v>
      </c>
      <c r="C850" t="s">
        <v>355</v>
      </c>
      <c r="D850">
        <v>720</v>
      </c>
      <c r="E850" t="s">
        <v>887</v>
      </c>
      <c r="F850" t="s">
        <v>877</v>
      </c>
      <c r="G850" t="s">
        <v>881</v>
      </c>
      <c r="H850">
        <v>663720</v>
      </c>
      <c r="I850" t="s">
        <v>884</v>
      </c>
      <c r="J850">
        <v>120</v>
      </c>
    </row>
    <row r="851" spans="1:10">
      <c r="A851">
        <v>850</v>
      </c>
      <c r="B851">
        <v>8100</v>
      </c>
      <c r="C851" t="s">
        <v>568</v>
      </c>
      <c r="D851">
        <v>720</v>
      </c>
      <c r="E851" t="s">
        <v>887</v>
      </c>
      <c r="F851" t="s">
        <v>877</v>
      </c>
      <c r="G851" t="s">
        <v>881</v>
      </c>
      <c r="H851">
        <v>663720</v>
      </c>
      <c r="I851" t="s">
        <v>884</v>
      </c>
      <c r="J851">
        <v>96</v>
      </c>
    </row>
    <row r="852" spans="1:10">
      <c r="A852">
        <v>851</v>
      </c>
      <c r="B852">
        <v>8110</v>
      </c>
      <c r="C852" t="s">
        <v>230</v>
      </c>
      <c r="D852">
        <v>720</v>
      </c>
      <c r="E852" t="s">
        <v>887</v>
      </c>
      <c r="F852" t="s">
        <v>877</v>
      </c>
      <c r="G852" t="s">
        <v>881</v>
      </c>
      <c r="H852">
        <v>663720</v>
      </c>
      <c r="I852" t="s">
        <v>884</v>
      </c>
      <c r="J852">
        <v>96</v>
      </c>
    </row>
    <row r="853" spans="1:10">
      <c r="A853">
        <v>852</v>
      </c>
      <c r="B853">
        <v>8120</v>
      </c>
      <c r="C853" t="s">
        <v>343</v>
      </c>
      <c r="D853">
        <v>720</v>
      </c>
      <c r="E853" t="s">
        <v>887</v>
      </c>
      <c r="F853" t="s">
        <v>877</v>
      </c>
      <c r="G853" t="s">
        <v>881</v>
      </c>
      <c r="H853">
        <v>663720</v>
      </c>
      <c r="I853" t="s">
        <v>884</v>
      </c>
      <c r="J853">
        <v>96</v>
      </c>
    </row>
    <row r="854" spans="1:10">
      <c r="A854">
        <v>853</v>
      </c>
      <c r="B854">
        <v>8130</v>
      </c>
      <c r="C854" t="s">
        <v>226</v>
      </c>
      <c r="D854">
        <v>720</v>
      </c>
      <c r="E854" t="s">
        <v>887</v>
      </c>
      <c r="F854" t="s">
        <v>877</v>
      </c>
      <c r="G854" t="s">
        <v>881</v>
      </c>
      <c r="H854">
        <v>663720</v>
      </c>
      <c r="I854" t="s">
        <v>884</v>
      </c>
      <c r="J854">
        <v>96</v>
      </c>
    </row>
    <row r="855" spans="1:10">
      <c r="A855">
        <v>854</v>
      </c>
      <c r="B855">
        <v>8140</v>
      </c>
      <c r="C855" t="s">
        <v>280</v>
      </c>
      <c r="D855">
        <v>720</v>
      </c>
      <c r="E855" t="s">
        <v>887</v>
      </c>
      <c r="F855" t="s">
        <v>877</v>
      </c>
      <c r="G855" t="s">
        <v>881</v>
      </c>
      <c r="H855">
        <v>663720</v>
      </c>
      <c r="I855" t="s">
        <v>884</v>
      </c>
      <c r="J855">
        <v>96</v>
      </c>
    </row>
    <row r="856" spans="1:10">
      <c r="A856">
        <v>855</v>
      </c>
      <c r="B856">
        <v>8160</v>
      </c>
      <c r="C856" t="s">
        <v>213</v>
      </c>
      <c r="D856">
        <v>720</v>
      </c>
      <c r="E856" t="s">
        <v>887</v>
      </c>
      <c r="F856" t="s">
        <v>877</v>
      </c>
      <c r="G856" t="s">
        <v>881</v>
      </c>
      <c r="H856">
        <v>663720</v>
      </c>
      <c r="I856" t="s">
        <v>884</v>
      </c>
      <c r="J856">
        <v>120</v>
      </c>
    </row>
    <row r="857" spans="1:10">
      <c r="A857">
        <v>856</v>
      </c>
      <c r="B857">
        <v>8170</v>
      </c>
      <c r="C857" t="s">
        <v>212</v>
      </c>
      <c r="D857">
        <v>720</v>
      </c>
      <c r="E857" t="s">
        <v>887</v>
      </c>
      <c r="F857" t="s">
        <v>877</v>
      </c>
      <c r="G857" t="s">
        <v>881</v>
      </c>
      <c r="H857">
        <v>663720</v>
      </c>
      <c r="I857" t="s">
        <v>884</v>
      </c>
      <c r="J857">
        <v>96</v>
      </c>
    </row>
    <row r="858" spans="1:10">
      <c r="A858">
        <v>857</v>
      </c>
      <c r="B858">
        <v>8180</v>
      </c>
      <c r="C858" t="s">
        <v>216</v>
      </c>
      <c r="D858">
        <v>720</v>
      </c>
      <c r="E858" t="s">
        <v>887</v>
      </c>
      <c r="F858" t="s">
        <v>877</v>
      </c>
      <c r="G858" t="s">
        <v>881</v>
      </c>
      <c r="H858">
        <v>663720</v>
      </c>
      <c r="I858" t="s">
        <v>884</v>
      </c>
      <c r="J858">
        <v>96</v>
      </c>
    </row>
    <row r="859" spans="1:10">
      <c r="A859">
        <v>858</v>
      </c>
      <c r="B859">
        <v>8190</v>
      </c>
      <c r="C859" t="s">
        <v>348</v>
      </c>
      <c r="D859">
        <v>720</v>
      </c>
      <c r="E859" t="s">
        <v>887</v>
      </c>
      <c r="F859" t="s">
        <v>877</v>
      </c>
      <c r="G859" t="s">
        <v>881</v>
      </c>
      <c r="H859">
        <v>663720</v>
      </c>
      <c r="I859" t="s">
        <v>884</v>
      </c>
      <c r="J859">
        <v>96</v>
      </c>
    </row>
    <row r="860" spans="1:10">
      <c r="A860">
        <v>859</v>
      </c>
      <c r="B860">
        <v>8200</v>
      </c>
      <c r="C860" t="s">
        <v>445</v>
      </c>
      <c r="D860">
        <v>720</v>
      </c>
      <c r="E860" t="s">
        <v>887</v>
      </c>
      <c r="F860" t="s">
        <v>877</v>
      </c>
      <c r="G860" t="s">
        <v>881</v>
      </c>
      <c r="H860">
        <v>663720</v>
      </c>
      <c r="I860" t="s">
        <v>884</v>
      </c>
      <c r="J860">
        <v>120</v>
      </c>
    </row>
    <row r="861" spans="1:10">
      <c r="A861">
        <v>860</v>
      </c>
      <c r="B861">
        <v>8210</v>
      </c>
      <c r="C861" t="s">
        <v>795</v>
      </c>
      <c r="D861">
        <v>720</v>
      </c>
      <c r="E861" t="s">
        <v>887</v>
      </c>
      <c r="F861" t="s">
        <v>877</v>
      </c>
      <c r="G861" t="s">
        <v>881</v>
      </c>
      <c r="H861">
        <v>663720</v>
      </c>
      <c r="I861" t="s">
        <v>884</v>
      </c>
      <c r="J861">
        <v>120</v>
      </c>
    </row>
    <row r="862" spans="1:10">
      <c r="A862">
        <v>861</v>
      </c>
      <c r="B862">
        <v>8220</v>
      </c>
      <c r="C862" t="s">
        <v>793</v>
      </c>
      <c r="D862">
        <v>720</v>
      </c>
      <c r="E862" t="s">
        <v>887</v>
      </c>
      <c r="F862" t="s">
        <v>877</v>
      </c>
      <c r="G862" t="s">
        <v>881</v>
      </c>
      <c r="H862">
        <v>663720</v>
      </c>
      <c r="I862" t="s">
        <v>884</v>
      </c>
      <c r="J862">
        <v>120</v>
      </c>
    </row>
    <row r="863" spans="1:10">
      <c r="A863">
        <v>862</v>
      </c>
      <c r="B863">
        <v>8230</v>
      </c>
      <c r="C863" t="s">
        <v>674</v>
      </c>
      <c r="D863">
        <v>720</v>
      </c>
      <c r="E863" t="s">
        <v>887</v>
      </c>
      <c r="F863" t="s">
        <v>877</v>
      </c>
      <c r="G863" t="s">
        <v>881</v>
      </c>
      <c r="H863">
        <v>663720</v>
      </c>
      <c r="I863" t="s">
        <v>884</v>
      </c>
      <c r="J863">
        <v>120</v>
      </c>
    </row>
    <row r="864" spans="1:10">
      <c r="A864">
        <v>863</v>
      </c>
      <c r="B864">
        <v>8240</v>
      </c>
      <c r="C864" t="s">
        <v>655</v>
      </c>
      <c r="D864">
        <v>720</v>
      </c>
      <c r="E864" t="s">
        <v>887</v>
      </c>
      <c r="F864" t="s">
        <v>877</v>
      </c>
      <c r="G864" t="s">
        <v>881</v>
      </c>
      <c r="H864">
        <v>663720</v>
      </c>
      <c r="I864" t="s">
        <v>884</v>
      </c>
      <c r="J864">
        <v>96</v>
      </c>
    </row>
    <row r="865" spans="1:10">
      <c r="A865">
        <v>864</v>
      </c>
      <c r="B865">
        <v>8260</v>
      </c>
      <c r="C865" t="s">
        <v>665</v>
      </c>
      <c r="D865">
        <v>720</v>
      </c>
      <c r="E865" t="s">
        <v>887</v>
      </c>
      <c r="F865" t="s">
        <v>877</v>
      </c>
      <c r="G865" t="s">
        <v>881</v>
      </c>
      <c r="H865">
        <v>663720</v>
      </c>
      <c r="I865" t="s">
        <v>884</v>
      </c>
      <c r="J865">
        <v>144</v>
      </c>
    </row>
    <row r="866" spans="1:10">
      <c r="A866">
        <v>865</v>
      </c>
      <c r="B866">
        <v>8270</v>
      </c>
      <c r="C866" t="s">
        <v>663</v>
      </c>
      <c r="D866">
        <v>720</v>
      </c>
      <c r="E866" t="s">
        <v>887</v>
      </c>
      <c r="F866" t="s">
        <v>877</v>
      </c>
      <c r="G866" t="s">
        <v>881</v>
      </c>
      <c r="H866">
        <v>663720</v>
      </c>
      <c r="I866" t="s">
        <v>884</v>
      </c>
      <c r="J866">
        <v>96</v>
      </c>
    </row>
    <row r="867" spans="1:10">
      <c r="A867">
        <v>866</v>
      </c>
      <c r="B867">
        <v>8280</v>
      </c>
      <c r="C867" t="s">
        <v>716</v>
      </c>
      <c r="D867">
        <v>720</v>
      </c>
      <c r="E867" t="s">
        <v>887</v>
      </c>
      <c r="F867" t="s">
        <v>877</v>
      </c>
      <c r="G867" t="s">
        <v>881</v>
      </c>
      <c r="H867">
        <v>663720</v>
      </c>
      <c r="I867" t="s">
        <v>884</v>
      </c>
      <c r="J867">
        <v>120</v>
      </c>
    </row>
    <row r="868" spans="1:10">
      <c r="A868">
        <v>867</v>
      </c>
      <c r="B868">
        <v>8290</v>
      </c>
      <c r="C868" t="s">
        <v>399</v>
      </c>
      <c r="D868">
        <v>720</v>
      </c>
      <c r="E868" t="s">
        <v>887</v>
      </c>
      <c r="F868" t="s">
        <v>877</v>
      </c>
      <c r="G868" t="s">
        <v>881</v>
      </c>
      <c r="H868">
        <v>663720</v>
      </c>
      <c r="I868" t="s">
        <v>884</v>
      </c>
      <c r="J868">
        <v>96</v>
      </c>
    </row>
    <row r="869" spans="1:10">
      <c r="A869">
        <v>868</v>
      </c>
      <c r="B869">
        <v>8300</v>
      </c>
      <c r="C869" t="s">
        <v>611</v>
      </c>
      <c r="D869">
        <v>720</v>
      </c>
      <c r="E869" t="s">
        <v>887</v>
      </c>
      <c r="F869" t="s">
        <v>877</v>
      </c>
      <c r="G869" t="s">
        <v>881</v>
      </c>
      <c r="H869">
        <v>663720</v>
      </c>
      <c r="I869" t="s">
        <v>884</v>
      </c>
      <c r="J869">
        <v>120</v>
      </c>
    </row>
    <row r="870" spans="1:10">
      <c r="A870">
        <v>869</v>
      </c>
      <c r="B870">
        <v>8310</v>
      </c>
      <c r="C870" t="s">
        <v>225</v>
      </c>
      <c r="D870">
        <v>720</v>
      </c>
      <c r="E870" t="s">
        <v>887</v>
      </c>
      <c r="F870" t="s">
        <v>877</v>
      </c>
      <c r="G870" t="s">
        <v>881</v>
      </c>
      <c r="H870">
        <v>663720</v>
      </c>
      <c r="I870" t="s">
        <v>884</v>
      </c>
      <c r="J870">
        <v>120</v>
      </c>
    </row>
    <row r="871" spans="1:10">
      <c r="A871">
        <v>870</v>
      </c>
      <c r="B871">
        <v>8320</v>
      </c>
      <c r="C871" t="s">
        <v>224</v>
      </c>
      <c r="D871">
        <v>720</v>
      </c>
      <c r="E871" t="s">
        <v>887</v>
      </c>
      <c r="F871" t="s">
        <v>877</v>
      </c>
      <c r="G871" t="s">
        <v>881</v>
      </c>
      <c r="H871">
        <v>663720</v>
      </c>
      <c r="I871" t="s">
        <v>884</v>
      </c>
      <c r="J871">
        <v>120</v>
      </c>
    </row>
    <row r="872" spans="1:10">
      <c r="A872">
        <v>871</v>
      </c>
      <c r="B872">
        <v>8330</v>
      </c>
      <c r="C872" t="s">
        <v>215</v>
      </c>
      <c r="D872">
        <v>720</v>
      </c>
      <c r="E872" t="s">
        <v>887</v>
      </c>
      <c r="F872" t="s">
        <v>877</v>
      </c>
      <c r="G872" t="s">
        <v>881</v>
      </c>
      <c r="H872">
        <v>663720</v>
      </c>
      <c r="I872" t="s">
        <v>884</v>
      </c>
      <c r="J872">
        <v>120</v>
      </c>
    </row>
    <row r="873" spans="1:10">
      <c r="A873">
        <v>872</v>
      </c>
      <c r="B873">
        <v>8340</v>
      </c>
      <c r="C873" t="s">
        <v>709</v>
      </c>
      <c r="D873">
        <v>720</v>
      </c>
      <c r="E873" t="s">
        <v>887</v>
      </c>
      <c r="F873" t="s">
        <v>877</v>
      </c>
      <c r="G873" t="s">
        <v>881</v>
      </c>
      <c r="H873">
        <v>663720</v>
      </c>
      <c r="I873" t="s">
        <v>884</v>
      </c>
      <c r="J873">
        <v>96</v>
      </c>
    </row>
    <row r="874" spans="1:10">
      <c r="A874">
        <v>873</v>
      </c>
      <c r="B874">
        <v>8350</v>
      </c>
      <c r="C874" t="s">
        <v>579</v>
      </c>
      <c r="D874">
        <v>720</v>
      </c>
      <c r="E874" t="s">
        <v>887</v>
      </c>
      <c r="F874" t="s">
        <v>877</v>
      </c>
      <c r="G874" t="s">
        <v>881</v>
      </c>
      <c r="H874">
        <v>663720</v>
      </c>
      <c r="I874" t="s">
        <v>884</v>
      </c>
      <c r="J874">
        <v>96</v>
      </c>
    </row>
    <row r="875" spans="1:10">
      <c r="A875">
        <v>874</v>
      </c>
      <c r="B875">
        <v>8360</v>
      </c>
      <c r="C875" t="s">
        <v>214</v>
      </c>
      <c r="D875">
        <v>720</v>
      </c>
      <c r="E875" t="s">
        <v>887</v>
      </c>
      <c r="F875" t="s">
        <v>877</v>
      </c>
      <c r="G875" t="s">
        <v>881</v>
      </c>
      <c r="H875">
        <v>663720</v>
      </c>
      <c r="I875" t="s">
        <v>884</v>
      </c>
      <c r="J875">
        <v>96</v>
      </c>
    </row>
    <row r="876" spans="1:10">
      <c r="A876">
        <v>875</v>
      </c>
      <c r="B876">
        <v>8370</v>
      </c>
      <c r="C876" t="s">
        <v>600</v>
      </c>
      <c r="D876">
        <v>720</v>
      </c>
      <c r="E876" t="s">
        <v>887</v>
      </c>
      <c r="F876" t="s">
        <v>877</v>
      </c>
      <c r="G876" t="s">
        <v>881</v>
      </c>
      <c r="H876">
        <v>663720</v>
      </c>
      <c r="I876" t="s">
        <v>884</v>
      </c>
      <c r="J876">
        <v>120</v>
      </c>
    </row>
    <row r="877" spans="1:10">
      <c r="A877">
        <v>876</v>
      </c>
      <c r="B877">
        <v>8380</v>
      </c>
      <c r="C877" t="s">
        <v>422</v>
      </c>
      <c r="D877">
        <v>720</v>
      </c>
      <c r="E877" t="s">
        <v>887</v>
      </c>
      <c r="F877" t="s">
        <v>877</v>
      </c>
      <c r="G877" t="s">
        <v>881</v>
      </c>
      <c r="H877">
        <v>663720</v>
      </c>
      <c r="I877" t="s">
        <v>884</v>
      </c>
      <c r="J877">
        <v>120</v>
      </c>
    </row>
    <row r="878" spans="1:10">
      <c r="A878">
        <v>877</v>
      </c>
      <c r="B878">
        <v>8390</v>
      </c>
      <c r="C878" t="s">
        <v>349</v>
      </c>
      <c r="D878">
        <v>720</v>
      </c>
      <c r="E878" t="s">
        <v>887</v>
      </c>
      <c r="F878" t="s">
        <v>877</v>
      </c>
      <c r="G878" t="s">
        <v>881</v>
      </c>
      <c r="H878">
        <v>663720</v>
      </c>
      <c r="I878" t="s">
        <v>884</v>
      </c>
      <c r="J878">
        <v>96</v>
      </c>
    </row>
    <row r="879" spans="1:10">
      <c r="A879">
        <v>878</v>
      </c>
      <c r="B879">
        <v>8400</v>
      </c>
      <c r="C879" t="s">
        <v>637</v>
      </c>
      <c r="D879">
        <v>720</v>
      </c>
      <c r="E879" t="s">
        <v>887</v>
      </c>
      <c r="F879" t="s">
        <v>877</v>
      </c>
      <c r="G879" t="s">
        <v>881</v>
      </c>
      <c r="H879">
        <v>663720</v>
      </c>
      <c r="I879" t="s">
        <v>884</v>
      </c>
      <c r="J879">
        <v>120</v>
      </c>
    </row>
    <row r="880" spans="1:10">
      <c r="A880">
        <v>879</v>
      </c>
      <c r="B880">
        <v>8410</v>
      </c>
      <c r="C880" t="s">
        <v>824</v>
      </c>
      <c r="D880">
        <v>720</v>
      </c>
      <c r="E880" t="s">
        <v>887</v>
      </c>
      <c r="F880" t="s">
        <v>877</v>
      </c>
      <c r="G880" t="s">
        <v>881</v>
      </c>
      <c r="H880">
        <v>663720</v>
      </c>
      <c r="I880" t="s">
        <v>884</v>
      </c>
      <c r="J880">
        <v>96</v>
      </c>
    </row>
    <row r="881" spans="1:10">
      <c r="A881">
        <v>880</v>
      </c>
      <c r="B881">
        <v>8420</v>
      </c>
      <c r="C881" t="s">
        <v>293</v>
      </c>
      <c r="D881">
        <v>720</v>
      </c>
      <c r="E881" t="s">
        <v>887</v>
      </c>
      <c r="F881" t="s">
        <v>877</v>
      </c>
      <c r="G881" t="s">
        <v>881</v>
      </c>
      <c r="H881">
        <v>663720</v>
      </c>
      <c r="I881" t="s">
        <v>884</v>
      </c>
      <c r="J881">
        <v>96</v>
      </c>
    </row>
    <row r="882" spans="1:10">
      <c r="A882">
        <v>881</v>
      </c>
      <c r="B882">
        <v>8430</v>
      </c>
      <c r="C882" t="s">
        <v>588</v>
      </c>
      <c r="D882">
        <v>720</v>
      </c>
      <c r="E882" t="s">
        <v>887</v>
      </c>
      <c r="F882" t="s">
        <v>877</v>
      </c>
      <c r="G882" t="s">
        <v>881</v>
      </c>
      <c r="H882">
        <v>663720</v>
      </c>
      <c r="I882" t="s">
        <v>884</v>
      </c>
      <c r="J882">
        <v>120</v>
      </c>
    </row>
    <row r="883" spans="1:10">
      <c r="A883">
        <v>882</v>
      </c>
      <c r="B883">
        <v>8440</v>
      </c>
      <c r="C883" t="s">
        <v>819</v>
      </c>
      <c r="D883">
        <v>720</v>
      </c>
      <c r="E883" t="s">
        <v>887</v>
      </c>
      <c r="F883" t="s">
        <v>877</v>
      </c>
      <c r="G883" t="s">
        <v>881</v>
      </c>
      <c r="H883">
        <v>663720</v>
      </c>
      <c r="I883" t="s">
        <v>884</v>
      </c>
      <c r="J883">
        <v>96</v>
      </c>
    </row>
    <row r="884" spans="1:10">
      <c r="A884">
        <v>883</v>
      </c>
      <c r="B884">
        <v>8450</v>
      </c>
      <c r="C884" t="s">
        <v>227</v>
      </c>
      <c r="D884">
        <v>720</v>
      </c>
      <c r="E884" t="s">
        <v>887</v>
      </c>
      <c r="F884" t="s">
        <v>877</v>
      </c>
      <c r="G884" t="s">
        <v>881</v>
      </c>
      <c r="H884">
        <v>663720</v>
      </c>
      <c r="I884" t="s">
        <v>884</v>
      </c>
      <c r="J884">
        <v>96</v>
      </c>
    </row>
    <row r="885" spans="1:10">
      <c r="A885">
        <v>884</v>
      </c>
      <c r="B885">
        <v>8470</v>
      </c>
      <c r="C885" t="s">
        <v>850</v>
      </c>
      <c r="D885">
        <v>720</v>
      </c>
      <c r="E885" t="s">
        <v>887</v>
      </c>
      <c r="F885" t="s">
        <v>877</v>
      </c>
      <c r="G885" t="s">
        <v>881</v>
      </c>
      <c r="H885">
        <v>663720</v>
      </c>
      <c r="I885" t="s">
        <v>884</v>
      </c>
      <c r="J885">
        <v>96</v>
      </c>
    </row>
    <row r="886" spans="1:10">
      <c r="A886">
        <v>885</v>
      </c>
      <c r="B886">
        <v>8480</v>
      </c>
      <c r="C886" t="s">
        <v>617</v>
      </c>
      <c r="D886">
        <v>720</v>
      </c>
      <c r="E886" t="s">
        <v>887</v>
      </c>
      <c r="F886" t="s">
        <v>877</v>
      </c>
      <c r="G886" t="s">
        <v>881</v>
      </c>
      <c r="H886">
        <v>663720</v>
      </c>
      <c r="I886" t="s">
        <v>884</v>
      </c>
      <c r="J886">
        <v>96</v>
      </c>
    </row>
    <row r="887" spans="1:10">
      <c r="A887">
        <v>886</v>
      </c>
      <c r="B887">
        <v>8480</v>
      </c>
      <c r="C887" t="s">
        <v>617</v>
      </c>
      <c r="D887">
        <v>850</v>
      </c>
      <c r="E887" t="s">
        <v>906</v>
      </c>
      <c r="F887" t="s">
        <v>877</v>
      </c>
      <c r="G887" t="s">
        <v>881</v>
      </c>
      <c r="H887">
        <v>664850</v>
      </c>
      <c r="I887" t="s">
        <v>905</v>
      </c>
      <c r="J887">
        <v>72</v>
      </c>
    </row>
    <row r="888" spans="1:10">
      <c r="A888">
        <v>887</v>
      </c>
      <c r="B888">
        <v>8490</v>
      </c>
      <c r="C888" t="s">
        <v>361</v>
      </c>
      <c r="D888">
        <v>720</v>
      </c>
      <c r="E888" t="s">
        <v>887</v>
      </c>
      <c r="F888" t="s">
        <v>877</v>
      </c>
      <c r="G888" t="s">
        <v>881</v>
      </c>
      <c r="H888">
        <v>663720</v>
      </c>
      <c r="I888" t="s">
        <v>884</v>
      </c>
      <c r="J888">
        <v>120</v>
      </c>
    </row>
    <row r="889" spans="1:10">
      <c r="A889">
        <v>888</v>
      </c>
      <c r="B889">
        <v>8500</v>
      </c>
      <c r="C889" t="s">
        <v>639</v>
      </c>
      <c r="D889">
        <v>720</v>
      </c>
      <c r="E889" t="s">
        <v>887</v>
      </c>
      <c r="F889" t="s">
        <v>877</v>
      </c>
      <c r="G889" t="s">
        <v>881</v>
      </c>
      <c r="H889">
        <v>663720</v>
      </c>
      <c r="I889" t="s">
        <v>884</v>
      </c>
      <c r="J889">
        <v>96</v>
      </c>
    </row>
    <row r="890" spans="1:10">
      <c r="A890">
        <v>889</v>
      </c>
      <c r="B890">
        <v>8510</v>
      </c>
      <c r="C890" t="s">
        <v>623</v>
      </c>
      <c r="D890">
        <v>850</v>
      </c>
      <c r="E890" t="s">
        <v>906</v>
      </c>
      <c r="F890" t="s">
        <v>877</v>
      </c>
      <c r="G890" t="s">
        <v>881</v>
      </c>
      <c r="H890">
        <v>664850</v>
      </c>
      <c r="I890" t="s">
        <v>905</v>
      </c>
      <c r="J890">
        <v>120</v>
      </c>
    </row>
    <row r="891" spans="1:10">
      <c r="A891">
        <v>890</v>
      </c>
      <c r="B891">
        <v>8510</v>
      </c>
      <c r="C891" t="s">
        <v>623</v>
      </c>
      <c r="D891">
        <v>720</v>
      </c>
      <c r="E891" t="s">
        <v>887</v>
      </c>
      <c r="F891" t="s">
        <v>877</v>
      </c>
      <c r="G891" t="s">
        <v>881</v>
      </c>
      <c r="H891">
        <v>663720</v>
      </c>
      <c r="I891" t="s">
        <v>884</v>
      </c>
      <c r="J891">
        <v>120</v>
      </c>
    </row>
    <row r="892" spans="1:10">
      <c r="A892">
        <v>891</v>
      </c>
      <c r="B892">
        <v>8510</v>
      </c>
      <c r="C892" t="s">
        <v>623</v>
      </c>
      <c r="D892">
        <v>8910</v>
      </c>
      <c r="E892" t="s">
        <v>1026</v>
      </c>
      <c r="F892" t="s">
        <v>993</v>
      </c>
      <c r="G892" t="s">
        <v>992</v>
      </c>
      <c r="H892">
        <v>664099</v>
      </c>
      <c r="I892" t="s">
        <v>991</v>
      </c>
      <c r="J892">
        <v>1</v>
      </c>
    </row>
    <row r="893" spans="1:10">
      <c r="A893">
        <v>892</v>
      </c>
      <c r="B893">
        <v>8520</v>
      </c>
      <c r="C893" t="s">
        <v>624</v>
      </c>
      <c r="D893">
        <v>720</v>
      </c>
      <c r="E893" t="s">
        <v>887</v>
      </c>
      <c r="F893" t="s">
        <v>877</v>
      </c>
      <c r="G893" t="s">
        <v>881</v>
      </c>
      <c r="H893">
        <v>663720</v>
      </c>
      <c r="I893" t="s">
        <v>884</v>
      </c>
      <c r="J893">
        <v>96</v>
      </c>
    </row>
    <row r="894" spans="1:10">
      <c r="A894">
        <v>893</v>
      </c>
      <c r="B894">
        <v>8530</v>
      </c>
      <c r="C894" t="s">
        <v>638</v>
      </c>
      <c r="D894">
        <v>720</v>
      </c>
      <c r="E894" t="s">
        <v>887</v>
      </c>
      <c r="F894" t="s">
        <v>877</v>
      </c>
      <c r="G894" t="s">
        <v>881</v>
      </c>
      <c r="H894">
        <v>663720</v>
      </c>
      <c r="I894" t="s">
        <v>884</v>
      </c>
      <c r="J894">
        <v>96</v>
      </c>
    </row>
    <row r="895" spans="1:10">
      <c r="A895">
        <v>894</v>
      </c>
      <c r="B895">
        <v>8540</v>
      </c>
      <c r="C895" t="s">
        <v>239</v>
      </c>
      <c r="D895">
        <v>720</v>
      </c>
      <c r="E895" t="s">
        <v>887</v>
      </c>
      <c r="F895" t="s">
        <v>877</v>
      </c>
      <c r="G895" t="s">
        <v>881</v>
      </c>
      <c r="H895">
        <v>663720</v>
      </c>
      <c r="I895" t="s">
        <v>884</v>
      </c>
      <c r="J895">
        <v>96</v>
      </c>
    </row>
    <row r="896" spans="1:10">
      <c r="A896">
        <v>895</v>
      </c>
      <c r="B896">
        <v>8550</v>
      </c>
      <c r="C896" t="s">
        <v>309</v>
      </c>
      <c r="D896">
        <v>720</v>
      </c>
      <c r="E896" t="s">
        <v>887</v>
      </c>
      <c r="F896" t="s">
        <v>877</v>
      </c>
      <c r="G896" t="s">
        <v>881</v>
      </c>
      <c r="H896">
        <v>663720</v>
      </c>
      <c r="I896" t="s">
        <v>884</v>
      </c>
      <c r="J896">
        <v>96</v>
      </c>
    </row>
    <row r="897" spans="1:10">
      <c r="A897">
        <v>896</v>
      </c>
      <c r="B897">
        <v>8560</v>
      </c>
      <c r="C897" t="s">
        <v>712</v>
      </c>
      <c r="D897">
        <v>720</v>
      </c>
      <c r="E897" t="s">
        <v>887</v>
      </c>
      <c r="F897" t="s">
        <v>877</v>
      </c>
      <c r="G897" t="s">
        <v>881</v>
      </c>
      <c r="H897">
        <v>663720</v>
      </c>
      <c r="I897" t="s">
        <v>884</v>
      </c>
      <c r="J897">
        <v>144</v>
      </c>
    </row>
    <row r="898" spans="1:10">
      <c r="A898">
        <v>897</v>
      </c>
      <c r="B898">
        <v>8570</v>
      </c>
      <c r="C898" t="s">
        <v>675</v>
      </c>
      <c r="D898">
        <v>720</v>
      </c>
      <c r="E898" t="s">
        <v>887</v>
      </c>
      <c r="F898" t="s">
        <v>877</v>
      </c>
      <c r="G898" t="s">
        <v>881</v>
      </c>
      <c r="H898">
        <v>663720</v>
      </c>
      <c r="I898" t="s">
        <v>884</v>
      </c>
      <c r="J898">
        <v>144</v>
      </c>
    </row>
    <row r="899" spans="1:10">
      <c r="A899">
        <v>898</v>
      </c>
      <c r="B899">
        <v>8580</v>
      </c>
      <c r="C899" t="s">
        <v>842</v>
      </c>
      <c r="D899">
        <v>720</v>
      </c>
      <c r="E899" t="s">
        <v>887</v>
      </c>
      <c r="F899" t="s">
        <v>877</v>
      </c>
      <c r="G899" t="s">
        <v>881</v>
      </c>
      <c r="H899">
        <v>663720</v>
      </c>
      <c r="I899" t="s">
        <v>884</v>
      </c>
      <c r="J899">
        <v>144</v>
      </c>
    </row>
    <row r="900" spans="1:10">
      <c r="A900">
        <v>899</v>
      </c>
      <c r="B900">
        <v>8580</v>
      </c>
      <c r="C900" t="s">
        <v>842</v>
      </c>
      <c r="D900">
        <v>850</v>
      </c>
      <c r="E900" t="s">
        <v>906</v>
      </c>
      <c r="F900" t="s">
        <v>903</v>
      </c>
      <c r="G900" t="s">
        <v>902</v>
      </c>
      <c r="H900">
        <v>664850</v>
      </c>
      <c r="I900" t="s">
        <v>905</v>
      </c>
      <c r="J900">
        <v>120</v>
      </c>
    </row>
    <row r="901" spans="1:10">
      <c r="A901">
        <v>900</v>
      </c>
      <c r="B901">
        <v>8590</v>
      </c>
      <c r="C901" t="s">
        <v>374</v>
      </c>
      <c r="D901">
        <v>720</v>
      </c>
      <c r="E901" t="s">
        <v>887</v>
      </c>
      <c r="F901" t="s">
        <v>877</v>
      </c>
      <c r="G901" t="s">
        <v>881</v>
      </c>
      <c r="H901">
        <v>663720</v>
      </c>
      <c r="I901" t="s">
        <v>884</v>
      </c>
      <c r="J901">
        <v>120</v>
      </c>
    </row>
    <row r="902" spans="1:10">
      <c r="A902">
        <v>901</v>
      </c>
      <c r="B902">
        <v>8590</v>
      </c>
      <c r="C902" t="s">
        <v>374</v>
      </c>
      <c r="D902">
        <v>850</v>
      </c>
      <c r="E902" t="s">
        <v>906</v>
      </c>
      <c r="F902" t="s">
        <v>903</v>
      </c>
      <c r="G902" t="s">
        <v>902</v>
      </c>
      <c r="H902">
        <v>664850</v>
      </c>
      <c r="I902" t="s">
        <v>905</v>
      </c>
      <c r="J902">
        <v>120</v>
      </c>
    </row>
    <row r="903" spans="1:10">
      <c r="A903">
        <v>902</v>
      </c>
      <c r="B903">
        <v>8600</v>
      </c>
      <c r="C903" t="s">
        <v>240</v>
      </c>
      <c r="D903">
        <v>720</v>
      </c>
      <c r="E903" t="s">
        <v>887</v>
      </c>
      <c r="F903" t="s">
        <v>877</v>
      </c>
      <c r="G903" t="s">
        <v>881</v>
      </c>
      <c r="H903">
        <v>663720</v>
      </c>
      <c r="I903" t="s">
        <v>884</v>
      </c>
      <c r="J903">
        <v>96</v>
      </c>
    </row>
    <row r="904" spans="1:10">
      <c r="A904">
        <v>903</v>
      </c>
      <c r="B904">
        <v>8610</v>
      </c>
      <c r="C904" t="s">
        <v>282</v>
      </c>
      <c r="D904">
        <v>720</v>
      </c>
      <c r="E904" t="s">
        <v>887</v>
      </c>
      <c r="F904" t="s">
        <v>877</v>
      </c>
      <c r="G904" t="s">
        <v>881</v>
      </c>
      <c r="H904">
        <v>663720</v>
      </c>
      <c r="I904" t="s">
        <v>884</v>
      </c>
      <c r="J904">
        <v>96</v>
      </c>
    </row>
    <row r="905" spans="1:10">
      <c r="A905">
        <v>904</v>
      </c>
      <c r="B905">
        <v>8620</v>
      </c>
      <c r="C905" t="s">
        <v>260</v>
      </c>
      <c r="D905">
        <v>720</v>
      </c>
      <c r="E905" t="s">
        <v>887</v>
      </c>
      <c r="F905" t="s">
        <v>877</v>
      </c>
      <c r="G905" t="s">
        <v>881</v>
      </c>
      <c r="H905">
        <v>663720</v>
      </c>
      <c r="I905" t="s">
        <v>884</v>
      </c>
      <c r="J905">
        <v>96</v>
      </c>
    </row>
    <row r="906" spans="1:10">
      <c r="A906">
        <v>905</v>
      </c>
      <c r="B906">
        <v>8640</v>
      </c>
      <c r="C906" t="s">
        <v>640</v>
      </c>
      <c r="D906">
        <v>720</v>
      </c>
      <c r="E906" t="s">
        <v>887</v>
      </c>
      <c r="F906" t="s">
        <v>877</v>
      </c>
      <c r="G906" t="s">
        <v>881</v>
      </c>
      <c r="H906">
        <v>663720</v>
      </c>
      <c r="I906" t="s">
        <v>884</v>
      </c>
      <c r="J906">
        <v>96</v>
      </c>
    </row>
    <row r="907" spans="1:10">
      <c r="A907">
        <v>906</v>
      </c>
      <c r="B907">
        <v>8650</v>
      </c>
      <c r="C907" t="s">
        <v>311</v>
      </c>
      <c r="D907">
        <v>720</v>
      </c>
      <c r="E907" t="s">
        <v>887</v>
      </c>
      <c r="F907" t="s">
        <v>877</v>
      </c>
      <c r="G907" t="s">
        <v>881</v>
      </c>
      <c r="H907">
        <v>663720</v>
      </c>
      <c r="I907" t="s">
        <v>884</v>
      </c>
      <c r="J907">
        <v>96</v>
      </c>
    </row>
    <row r="908" spans="1:10">
      <c r="A908">
        <v>907</v>
      </c>
      <c r="B908">
        <v>8660</v>
      </c>
      <c r="C908" t="s">
        <v>243</v>
      </c>
      <c r="D908">
        <v>720</v>
      </c>
      <c r="E908" t="s">
        <v>887</v>
      </c>
      <c r="F908" t="s">
        <v>877</v>
      </c>
      <c r="G908" t="s">
        <v>881</v>
      </c>
      <c r="H908">
        <v>663720</v>
      </c>
      <c r="I908" t="s">
        <v>884</v>
      </c>
      <c r="J908">
        <v>96</v>
      </c>
    </row>
    <row r="909" spans="1:10">
      <c r="A909">
        <v>908</v>
      </c>
      <c r="B909">
        <v>8670</v>
      </c>
      <c r="C909" t="s">
        <v>248</v>
      </c>
      <c r="D909">
        <v>720</v>
      </c>
      <c r="E909" t="s">
        <v>887</v>
      </c>
      <c r="F909" t="s">
        <v>877</v>
      </c>
      <c r="G909" t="s">
        <v>881</v>
      </c>
      <c r="H909">
        <v>663720</v>
      </c>
      <c r="I909" t="s">
        <v>884</v>
      </c>
      <c r="J909">
        <v>96</v>
      </c>
    </row>
    <row r="910" spans="1:10">
      <c r="A910">
        <v>909</v>
      </c>
      <c r="B910">
        <v>8680</v>
      </c>
      <c r="C910" t="s">
        <v>697</v>
      </c>
      <c r="D910">
        <v>720</v>
      </c>
      <c r="E910" t="s">
        <v>887</v>
      </c>
      <c r="F910" t="s">
        <v>877</v>
      </c>
      <c r="G910" t="s">
        <v>881</v>
      </c>
      <c r="H910">
        <v>663720</v>
      </c>
      <c r="I910" t="s">
        <v>884</v>
      </c>
      <c r="J910">
        <v>96</v>
      </c>
    </row>
    <row r="911" spans="1:10">
      <c r="A911">
        <v>910</v>
      </c>
      <c r="B911">
        <v>8690</v>
      </c>
      <c r="C911" t="s">
        <v>366</v>
      </c>
      <c r="D911">
        <v>720</v>
      </c>
      <c r="E911" t="s">
        <v>887</v>
      </c>
      <c r="F911" t="s">
        <v>877</v>
      </c>
      <c r="G911" t="s">
        <v>881</v>
      </c>
      <c r="H911">
        <v>663720</v>
      </c>
      <c r="I911" t="s">
        <v>884</v>
      </c>
      <c r="J911">
        <v>96</v>
      </c>
    </row>
    <row r="912" spans="1:10">
      <c r="A912">
        <v>911</v>
      </c>
      <c r="B912">
        <v>8700</v>
      </c>
      <c r="C912" t="s">
        <v>572</v>
      </c>
      <c r="D912">
        <v>720</v>
      </c>
      <c r="E912" t="s">
        <v>887</v>
      </c>
      <c r="F912" t="s">
        <v>877</v>
      </c>
      <c r="G912" t="s">
        <v>881</v>
      </c>
      <c r="H912">
        <v>663720</v>
      </c>
      <c r="I912" t="s">
        <v>884</v>
      </c>
      <c r="J912">
        <v>144</v>
      </c>
    </row>
    <row r="913" spans="1:10">
      <c r="A913">
        <v>912</v>
      </c>
      <c r="B913">
        <v>8710</v>
      </c>
      <c r="C913" t="s">
        <v>506</v>
      </c>
      <c r="D913">
        <v>720</v>
      </c>
      <c r="E913" t="s">
        <v>887</v>
      </c>
      <c r="F913" t="s">
        <v>877</v>
      </c>
      <c r="G913" t="s">
        <v>881</v>
      </c>
      <c r="H913">
        <v>663720</v>
      </c>
      <c r="I913" t="s">
        <v>884</v>
      </c>
      <c r="J913">
        <v>144</v>
      </c>
    </row>
    <row r="914" spans="1:10">
      <c r="A914">
        <v>913</v>
      </c>
      <c r="B914">
        <v>8710</v>
      </c>
      <c r="C914" t="s">
        <v>506</v>
      </c>
      <c r="D914">
        <v>79100</v>
      </c>
      <c r="E914" t="s">
        <v>920</v>
      </c>
      <c r="F914" t="s">
        <v>919</v>
      </c>
      <c r="G914" t="s">
        <v>918</v>
      </c>
      <c r="H914">
        <v>663009</v>
      </c>
      <c r="I914" t="s">
        <v>917</v>
      </c>
      <c r="J914">
        <v>60</v>
      </c>
    </row>
    <row r="915" spans="1:10">
      <c r="A915">
        <v>914</v>
      </c>
      <c r="B915">
        <v>8710</v>
      </c>
      <c r="C915" t="s">
        <v>506</v>
      </c>
      <c r="D915">
        <v>790</v>
      </c>
      <c r="E915" t="s">
        <v>916</v>
      </c>
      <c r="F915" t="s">
        <v>914</v>
      </c>
      <c r="G915" t="s">
        <v>913</v>
      </c>
      <c r="H915">
        <v>663790</v>
      </c>
      <c r="I915" t="s">
        <v>912</v>
      </c>
      <c r="J915">
        <v>1</v>
      </c>
    </row>
    <row r="916" spans="1:10">
      <c r="A916">
        <v>915</v>
      </c>
      <c r="B916">
        <v>8720</v>
      </c>
      <c r="C916" t="s">
        <v>767</v>
      </c>
      <c r="D916">
        <v>720</v>
      </c>
      <c r="E916" t="s">
        <v>887</v>
      </c>
      <c r="F916" t="s">
        <v>877</v>
      </c>
      <c r="G916" t="s">
        <v>881</v>
      </c>
      <c r="H916">
        <v>663720</v>
      </c>
      <c r="I916" t="s">
        <v>884</v>
      </c>
      <c r="J916">
        <v>144</v>
      </c>
    </row>
    <row r="917" spans="1:10">
      <c r="A917">
        <v>916</v>
      </c>
      <c r="B917">
        <v>8730</v>
      </c>
      <c r="C917" t="s">
        <v>186</v>
      </c>
      <c r="D917">
        <v>720</v>
      </c>
      <c r="E917" t="s">
        <v>887</v>
      </c>
      <c r="F917" t="s">
        <v>877</v>
      </c>
      <c r="G917" t="s">
        <v>881</v>
      </c>
      <c r="H917">
        <v>663720</v>
      </c>
      <c r="I917" t="s">
        <v>884</v>
      </c>
      <c r="J917">
        <v>144</v>
      </c>
    </row>
    <row r="918" spans="1:10">
      <c r="A918">
        <v>917</v>
      </c>
      <c r="B918">
        <v>8740</v>
      </c>
      <c r="C918" t="s">
        <v>815</v>
      </c>
      <c r="D918">
        <v>720</v>
      </c>
      <c r="E918" t="s">
        <v>887</v>
      </c>
      <c r="F918" t="s">
        <v>877</v>
      </c>
      <c r="G918" t="s">
        <v>881</v>
      </c>
      <c r="H918">
        <v>663720</v>
      </c>
      <c r="I918" t="s">
        <v>884</v>
      </c>
      <c r="J918">
        <v>96</v>
      </c>
    </row>
    <row r="919" spans="1:10">
      <c r="A919">
        <v>918</v>
      </c>
      <c r="B919">
        <v>8760</v>
      </c>
      <c r="C919" t="s">
        <v>476</v>
      </c>
      <c r="D919">
        <v>720</v>
      </c>
      <c r="E919" t="s">
        <v>887</v>
      </c>
      <c r="F919" t="s">
        <v>877</v>
      </c>
      <c r="G919" t="s">
        <v>881</v>
      </c>
      <c r="H919">
        <v>663720</v>
      </c>
      <c r="I919" t="s">
        <v>884</v>
      </c>
      <c r="J919">
        <v>120</v>
      </c>
    </row>
    <row r="920" spans="1:10">
      <c r="A920">
        <v>919</v>
      </c>
      <c r="B920">
        <v>8770</v>
      </c>
      <c r="C920" t="s">
        <v>725</v>
      </c>
      <c r="D920">
        <v>720</v>
      </c>
      <c r="E920" t="s">
        <v>887</v>
      </c>
      <c r="F920" t="s">
        <v>877</v>
      </c>
      <c r="G920" t="s">
        <v>881</v>
      </c>
      <c r="H920">
        <v>663720</v>
      </c>
      <c r="I920" t="s">
        <v>884</v>
      </c>
      <c r="J920">
        <v>120</v>
      </c>
    </row>
    <row r="921" spans="1:10">
      <c r="A921">
        <v>920</v>
      </c>
      <c r="B921">
        <v>8780</v>
      </c>
      <c r="C921" t="s">
        <v>202</v>
      </c>
      <c r="D921">
        <v>720</v>
      </c>
      <c r="E921" t="s">
        <v>887</v>
      </c>
      <c r="F921" t="s">
        <v>877</v>
      </c>
      <c r="G921" t="s">
        <v>881</v>
      </c>
      <c r="H921">
        <v>663720</v>
      </c>
      <c r="I921" t="s">
        <v>884</v>
      </c>
      <c r="J921">
        <v>120</v>
      </c>
    </row>
    <row r="922" spans="1:10">
      <c r="A922">
        <v>921</v>
      </c>
      <c r="B922">
        <v>8790</v>
      </c>
      <c r="C922" t="s">
        <v>369</v>
      </c>
      <c r="D922">
        <v>720</v>
      </c>
      <c r="E922" t="s">
        <v>887</v>
      </c>
      <c r="F922" t="s">
        <v>877</v>
      </c>
      <c r="G922" t="s">
        <v>881</v>
      </c>
      <c r="H922">
        <v>663720</v>
      </c>
      <c r="I922" t="s">
        <v>884</v>
      </c>
      <c r="J922">
        <v>96</v>
      </c>
    </row>
    <row r="923" spans="1:10">
      <c r="A923">
        <v>922</v>
      </c>
      <c r="B923">
        <v>8800</v>
      </c>
      <c r="C923" t="s">
        <v>179</v>
      </c>
      <c r="D923">
        <v>720</v>
      </c>
      <c r="E923" t="s">
        <v>887</v>
      </c>
      <c r="F923" t="s">
        <v>877</v>
      </c>
      <c r="G923" t="s">
        <v>881</v>
      </c>
      <c r="H923">
        <v>663720</v>
      </c>
      <c r="I923" t="s">
        <v>884</v>
      </c>
      <c r="J923">
        <v>144</v>
      </c>
    </row>
    <row r="924" spans="1:10">
      <c r="A924">
        <v>923</v>
      </c>
      <c r="B924">
        <v>8810</v>
      </c>
      <c r="C924" t="s">
        <v>768</v>
      </c>
      <c r="D924">
        <v>720</v>
      </c>
      <c r="E924" t="s">
        <v>887</v>
      </c>
      <c r="F924" t="s">
        <v>877</v>
      </c>
      <c r="G924" t="s">
        <v>881</v>
      </c>
      <c r="H924">
        <v>663720</v>
      </c>
      <c r="I924" t="s">
        <v>884</v>
      </c>
      <c r="J924">
        <v>144</v>
      </c>
    </row>
    <row r="925" spans="1:10">
      <c r="A925">
        <v>924</v>
      </c>
      <c r="B925">
        <v>8820</v>
      </c>
      <c r="C925" t="s">
        <v>571</v>
      </c>
      <c r="D925">
        <v>720</v>
      </c>
      <c r="E925" t="s">
        <v>887</v>
      </c>
      <c r="F925" t="s">
        <v>877</v>
      </c>
      <c r="G925" t="s">
        <v>881</v>
      </c>
      <c r="H925">
        <v>663720</v>
      </c>
      <c r="I925" t="s">
        <v>884</v>
      </c>
      <c r="J925">
        <v>144</v>
      </c>
    </row>
    <row r="926" spans="1:10">
      <c r="A926">
        <v>925</v>
      </c>
      <c r="B926">
        <v>8830</v>
      </c>
      <c r="C926" t="s">
        <v>612</v>
      </c>
      <c r="D926">
        <v>720</v>
      </c>
      <c r="E926" t="s">
        <v>887</v>
      </c>
      <c r="F926" t="s">
        <v>877</v>
      </c>
      <c r="G926" t="s">
        <v>881</v>
      </c>
      <c r="H926">
        <v>663720</v>
      </c>
      <c r="I926" t="s">
        <v>884</v>
      </c>
      <c r="J926">
        <v>144</v>
      </c>
    </row>
    <row r="927" spans="1:10">
      <c r="A927">
        <v>926</v>
      </c>
      <c r="B927">
        <v>8840</v>
      </c>
      <c r="C927" t="s">
        <v>425</v>
      </c>
      <c r="D927">
        <v>720</v>
      </c>
      <c r="E927" t="s">
        <v>887</v>
      </c>
      <c r="F927" t="s">
        <v>877</v>
      </c>
      <c r="G927" t="s">
        <v>881</v>
      </c>
      <c r="H927">
        <v>663720</v>
      </c>
      <c r="I927" t="s">
        <v>884</v>
      </c>
      <c r="J927">
        <v>96</v>
      </c>
    </row>
    <row r="928" spans="1:10">
      <c r="A928">
        <v>927</v>
      </c>
      <c r="B928">
        <v>8860</v>
      </c>
      <c r="C928" t="s">
        <v>692</v>
      </c>
      <c r="D928">
        <v>720</v>
      </c>
      <c r="E928" t="s">
        <v>887</v>
      </c>
      <c r="F928" t="s">
        <v>877</v>
      </c>
      <c r="G928" t="s">
        <v>881</v>
      </c>
      <c r="H928">
        <v>663720</v>
      </c>
      <c r="I928" t="s">
        <v>884</v>
      </c>
      <c r="J928">
        <v>120</v>
      </c>
    </row>
    <row r="929" spans="1:10">
      <c r="A929">
        <v>928</v>
      </c>
      <c r="B929">
        <v>8870</v>
      </c>
      <c r="C929" t="s">
        <v>796</v>
      </c>
      <c r="D929">
        <v>720</v>
      </c>
      <c r="E929" t="s">
        <v>887</v>
      </c>
      <c r="F929" t="s">
        <v>877</v>
      </c>
      <c r="G929" t="s">
        <v>881</v>
      </c>
      <c r="H929">
        <v>663720</v>
      </c>
      <c r="I929" t="s">
        <v>884</v>
      </c>
      <c r="J929">
        <v>96</v>
      </c>
    </row>
    <row r="930" spans="1:10">
      <c r="A930">
        <v>929</v>
      </c>
      <c r="B930">
        <v>8890</v>
      </c>
      <c r="C930" t="s">
        <v>365</v>
      </c>
      <c r="D930">
        <v>720</v>
      </c>
      <c r="E930" t="s">
        <v>887</v>
      </c>
      <c r="F930" t="s">
        <v>877</v>
      </c>
      <c r="G930" t="s">
        <v>881</v>
      </c>
      <c r="H930">
        <v>663720</v>
      </c>
      <c r="I930" t="s">
        <v>884</v>
      </c>
      <c r="J930">
        <v>96</v>
      </c>
    </row>
    <row r="931" spans="1:10">
      <c r="A931">
        <v>930</v>
      </c>
      <c r="B931">
        <v>8900</v>
      </c>
      <c r="C931" t="s">
        <v>647</v>
      </c>
      <c r="D931">
        <v>720</v>
      </c>
      <c r="E931" t="s">
        <v>887</v>
      </c>
      <c r="F931" t="s">
        <v>877</v>
      </c>
      <c r="G931" t="s">
        <v>881</v>
      </c>
      <c r="H931">
        <v>663720</v>
      </c>
      <c r="I931" t="s">
        <v>884</v>
      </c>
      <c r="J931">
        <v>144</v>
      </c>
    </row>
    <row r="932" spans="1:10">
      <c r="A932">
        <v>931</v>
      </c>
      <c r="B932">
        <v>8900</v>
      </c>
      <c r="C932" t="s">
        <v>647</v>
      </c>
      <c r="D932">
        <v>8902</v>
      </c>
      <c r="E932" t="s">
        <v>1060</v>
      </c>
      <c r="F932" t="s">
        <v>877</v>
      </c>
      <c r="G932" t="s">
        <v>881</v>
      </c>
      <c r="H932">
        <v>663790</v>
      </c>
      <c r="I932" t="s">
        <v>912</v>
      </c>
      <c r="J932">
        <v>1</v>
      </c>
    </row>
    <row r="933" spans="1:10">
      <c r="A933">
        <v>932</v>
      </c>
      <c r="B933">
        <v>8910</v>
      </c>
      <c r="C933" t="s">
        <v>610</v>
      </c>
      <c r="D933">
        <v>720</v>
      </c>
      <c r="E933" t="s">
        <v>887</v>
      </c>
      <c r="F933" t="s">
        <v>877</v>
      </c>
      <c r="G933" t="s">
        <v>881</v>
      </c>
      <c r="H933">
        <v>663720</v>
      </c>
      <c r="I933" t="s">
        <v>884</v>
      </c>
      <c r="J933">
        <v>144</v>
      </c>
    </row>
    <row r="934" spans="1:10">
      <c r="A934">
        <v>933</v>
      </c>
      <c r="B934">
        <v>8920</v>
      </c>
      <c r="C934" t="s">
        <v>869</v>
      </c>
      <c r="D934">
        <v>720</v>
      </c>
      <c r="E934" t="s">
        <v>887</v>
      </c>
      <c r="F934" t="s">
        <v>877</v>
      </c>
      <c r="G934" t="s">
        <v>881</v>
      </c>
      <c r="H934">
        <v>663720</v>
      </c>
      <c r="I934" t="s">
        <v>884</v>
      </c>
      <c r="J934">
        <v>144</v>
      </c>
    </row>
    <row r="935" spans="1:10">
      <c r="A935">
        <v>934</v>
      </c>
      <c r="B935">
        <v>8930</v>
      </c>
      <c r="C935" t="s">
        <v>279</v>
      </c>
      <c r="D935">
        <v>720</v>
      </c>
      <c r="E935" t="s">
        <v>887</v>
      </c>
      <c r="F935" t="s">
        <v>877</v>
      </c>
      <c r="G935" t="s">
        <v>881</v>
      </c>
      <c r="H935">
        <v>663720</v>
      </c>
      <c r="I935" t="s">
        <v>884</v>
      </c>
      <c r="J935">
        <v>144</v>
      </c>
    </row>
    <row r="936" spans="1:10">
      <c r="A936">
        <v>935</v>
      </c>
      <c r="B936">
        <v>8950</v>
      </c>
      <c r="C936" t="s">
        <v>838</v>
      </c>
      <c r="D936">
        <v>720</v>
      </c>
      <c r="E936" t="s">
        <v>887</v>
      </c>
      <c r="F936" t="s">
        <v>877</v>
      </c>
      <c r="G936" t="s">
        <v>881</v>
      </c>
      <c r="H936">
        <v>663720</v>
      </c>
      <c r="I936" t="s">
        <v>884</v>
      </c>
      <c r="J936">
        <v>96</v>
      </c>
    </row>
    <row r="937" spans="1:10">
      <c r="A937">
        <v>936</v>
      </c>
      <c r="B937">
        <v>8960</v>
      </c>
      <c r="C937" t="s">
        <v>851</v>
      </c>
      <c r="D937">
        <v>720</v>
      </c>
      <c r="E937" t="s">
        <v>887</v>
      </c>
      <c r="F937" t="s">
        <v>877</v>
      </c>
      <c r="G937" t="s">
        <v>881</v>
      </c>
      <c r="H937">
        <v>663720</v>
      </c>
      <c r="I937" t="s">
        <v>884</v>
      </c>
      <c r="J937">
        <v>72</v>
      </c>
    </row>
    <row r="938" spans="1:10">
      <c r="A938">
        <v>937</v>
      </c>
      <c r="B938">
        <v>8970</v>
      </c>
      <c r="C938" t="s">
        <v>629</v>
      </c>
      <c r="D938">
        <v>720</v>
      </c>
      <c r="E938" t="s">
        <v>887</v>
      </c>
      <c r="F938" t="s">
        <v>877</v>
      </c>
      <c r="G938" t="s">
        <v>881</v>
      </c>
      <c r="H938">
        <v>663720</v>
      </c>
      <c r="I938" t="s">
        <v>884</v>
      </c>
      <c r="J938">
        <v>120</v>
      </c>
    </row>
    <row r="939" spans="1:10">
      <c r="A939">
        <v>938</v>
      </c>
      <c r="B939">
        <v>8980</v>
      </c>
      <c r="C939" t="s">
        <v>552</v>
      </c>
      <c r="D939">
        <v>720</v>
      </c>
      <c r="E939" t="s">
        <v>887</v>
      </c>
      <c r="F939" t="s">
        <v>877</v>
      </c>
      <c r="G939" t="s">
        <v>881</v>
      </c>
      <c r="H939">
        <v>663720</v>
      </c>
      <c r="I939" t="s">
        <v>884</v>
      </c>
      <c r="J939">
        <v>120</v>
      </c>
    </row>
    <row r="940" spans="1:10">
      <c r="A940">
        <v>939</v>
      </c>
      <c r="B940">
        <v>8990</v>
      </c>
      <c r="C940" t="s">
        <v>367</v>
      </c>
      <c r="D940">
        <v>720</v>
      </c>
      <c r="E940" t="s">
        <v>887</v>
      </c>
      <c r="F940" t="s">
        <v>877</v>
      </c>
      <c r="G940" t="s">
        <v>881</v>
      </c>
      <c r="H940">
        <v>663720</v>
      </c>
      <c r="I940" t="s">
        <v>884</v>
      </c>
      <c r="J940">
        <v>96</v>
      </c>
    </row>
    <row r="941" spans="1:10">
      <c r="A941">
        <v>940</v>
      </c>
      <c r="B941">
        <v>9000</v>
      </c>
      <c r="C941" t="s">
        <v>1088</v>
      </c>
      <c r="D941">
        <v>50</v>
      </c>
      <c r="E941" t="s">
        <v>1090</v>
      </c>
      <c r="F941" t="s">
        <v>1091</v>
      </c>
      <c r="G941" t="s">
        <v>1090</v>
      </c>
      <c r="H941">
        <v>6550</v>
      </c>
      <c r="I941" t="s">
        <v>1089</v>
      </c>
      <c r="J941">
        <v>12</v>
      </c>
    </row>
    <row r="942" spans="1:10">
      <c r="A942">
        <v>941</v>
      </c>
      <c r="B942">
        <v>9000</v>
      </c>
      <c r="C942" t="s">
        <v>1088</v>
      </c>
      <c r="D942">
        <v>51</v>
      </c>
      <c r="E942" t="s">
        <v>1069</v>
      </c>
      <c r="F942" t="s">
        <v>1070</v>
      </c>
      <c r="G942" t="s">
        <v>1069</v>
      </c>
      <c r="H942">
        <v>6551</v>
      </c>
      <c r="I942" t="s">
        <v>1087</v>
      </c>
      <c r="J942">
        <v>12</v>
      </c>
    </row>
    <row r="943" spans="1:10">
      <c r="A943">
        <v>942</v>
      </c>
      <c r="B943">
        <v>9020</v>
      </c>
      <c r="C943" t="s">
        <v>1086</v>
      </c>
      <c r="D943">
        <v>56</v>
      </c>
      <c r="E943" t="s">
        <v>1071</v>
      </c>
      <c r="F943" t="s">
        <v>1070</v>
      </c>
      <c r="G943" t="s">
        <v>1069</v>
      </c>
      <c r="H943">
        <v>662560</v>
      </c>
      <c r="I943" t="s">
        <v>1068</v>
      </c>
      <c r="J943">
        <v>228</v>
      </c>
    </row>
    <row r="944" spans="1:10">
      <c r="A944">
        <v>943</v>
      </c>
      <c r="B944">
        <v>9030</v>
      </c>
      <c r="C944" t="s">
        <v>1085</v>
      </c>
      <c r="D944">
        <v>560</v>
      </c>
      <c r="E944" t="s">
        <v>1071</v>
      </c>
      <c r="F944" t="s">
        <v>1070</v>
      </c>
      <c r="G944" t="s">
        <v>1069</v>
      </c>
      <c r="H944">
        <v>662560</v>
      </c>
      <c r="I944" t="s">
        <v>1068</v>
      </c>
      <c r="J944">
        <v>240</v>
      </c>
    </row>
    <row r="945" spans="1:10">
      <c r="A945">
        <v>944</v>
      </c>
      <c r="B945">
        <v>9040</v>
      </c>
      <c r="C945" t="s">
        <v>1081</v>
      </c>
      <c r="D945">
        <v>53</v>
      </c>
      <c r="E945" t="s">
        <v>1074</v>
      </c>
      <c r="F945" t="s">
        <v>1075</v>
      </c>
      <c r="G945" t="s">
        <v>1074</v>
      </c>
      <c r="H945">
        <v>662530</v>
      </c>
      <c r="I945" t="s">
        <v>1073</v>
      </c>
      <c r="J945">
        <v>360</v>
      </c>
    </row>
    <row r="946" spans="1:10">
      <c r="A946">
        <v>945</v>
      </c>
      <c r="B946">
        <v>9040</v>
      </c>
      <c r="C946" t="s">
        <v>1081</v>
      </c>
      <c r="D946">
        <v>54</v>
      </c>
      <c r="E946" t="s">
        <v>1083</v>
      </c>
      <c r="F946" t="s">
        <v>1084</v>
      </c>
      <c r="G946" t="s">
        <v>1083</v>
      </c>
      <c r="H946">
        <v>662540</v>
      </c>
      <c r="I946" t="s">
        <v>1082</v>
      </c>
      <c r="J946">
        <v>360</v>
      </c>
    </row>
    <row r="947" spans="1:10">
      <c r="A947">
        <v>946</v>
      </c>
      <c r="B947">
        <v>9040</v>
      </c>
      <c r="C947" t="s">
        <v>1081</v>
      </c>
      <c r="D947">
        <v>59</v>
      </c>
      <c r="E947" t="s">
        <v>1079</v>
      </c>
      <c r="F947" t="s">
        <v>1080</v>
      </c>
      <c r="G947" t="s">
        <v>1079</v>
      </c>
      <c r="H947">
        <v>6559</v>
      </c>
      <c r="I947" t="s">
        <v>1078</v>
      </c>
      <c r="J947">
        <v>360</v>
      </c>
    </row>
    <row r="948" spans="1:10">
      <c r="A948">
        <v>947</v>
      </c>
      <c r="B948">
        <v>9050</v>
      </c>
      <c r="C948" t="s">
        <v>1077</v>
      </c>
      <c r="D948">
        <v>56</v>
      </c>
      <c r="E948" t="s">
        <v>1071</v>
      </c>
      <c r="F948" t="s">
        <v>1070</v>
      </c>
      <c r="G948" t="s">
        <v>1069</v>
      </c>
      <c r="H948">
        <v>662560</v>
      </c>
      <c r="I948" t="s">
        <v>1068</v>
      </c>
      <c r="J948">
        <v>120</v>
      </c>
    </row>
    <row r="949" spans="1:10">
      <c r="A949">
        <v>948</v>
      </c>
      <c r="B949">
        <v>9060</v>
      </c>
      <c r="C949" t="s">
        <v>1076</v>
      </c>
      <c r="D949">
        <v>530</v>
      </c>
      <c r="E949" t="s">
        <v>1074</v>
      </c>
      <c r="F949" t="s">
        <v>1075</v>
      </c>
      <c r="G949" t="s">
        <v>1074</v>
      </c>
      <c r="H949">
        <v>662530</v>
      </c>
      <c r="I949" t="s">
        <v>1073</v>
      </c>
      <c r="J949">
        <v>192</v>
      </c>
    </row>
    <row r="950" spans="1:10">
      <c r="A950">
        <v>949</v>
      </c>
      <c r="B950">
        <v>9070</v>
      </c>
      <c r="C950" t="s">
        <v>1072</v>
      </c>
      <c r="D950">
        <v>530</v>
      </c>
      <c r="E950" t="s">
        <v>1074</v>
      </c>
      <c r="F950" t="s">
        <v>1075</v>
      </c>
      <c r="G950" t="s">
        <v>1074</v>
      </c>
      <c r="H950">
        <v>662530</v>
      </c>
      <c r="I950" t="s">
        <v>1073</v>
      </c>
      <c r="J950">
        <v>228</v>
      </c>
    </row>
    <row r="951" spans="1:10">
      <c r="A951">
        <v>950</v>
      </c>
      <c r="B951">
        <v>9070</v>
      </c>
      <c r="C951" t="s">
        <v>1072</v>
      </c>
      <c r="D951">
        <v>56</v>
      </c>
      <c r="E951" t="s">
        <v>1071</v>
      </c>
      <c r="F951" t="s">
        <v>1070</v>
      </c>
      <c r="G951" t="s">
        <v>1069</v>
      </c>
      <c r="H951">
        <v>662560</v>
      </c>
      <c r="I951" t="s">
        <v>1068</v>
      </c>
      <c r="J951">
        <v>360</v>
      </c>
    </row>
    <row r="952" spans="1:10">
      <c r="A952">
        <v>951</v>
      </c>
      <c r="B952">
        <v>9100</v>
      </c>
      <c r="C952" t="s">
        <v>1067</v>
      </c>
      <c r="D952">
        <v>850</v>
      </c>
      <c r="E952" t="s">
        <v>906</v>
      </c>
      <c r="F952" t="s">
        <v>903</v>
      </c>
      <c r="G952" t="s">
        <v>902</v>
      </c>
      <c r="H952">
        <v>664850</v>
      </c>
      <c r="I952" t="s">
        <v>905</v>
      </c>
      <c r="J952">
        <v>180</v>
      </c>
    </row>
    <row r="953" spans="1:10">
      <c r="A953">
        <v>952</v>
      </c>
      <c r="B953">
        <v>9100</v>
      </c>
      <c r="C953" t="s">
        <v>1067</v>
      </c>
      <c r="D953">
        <v>870</v>
      </c>
      <c r="E953" t="s">
        <v>900</v>
      </c>
      <c r="F953" t="s">
        <v>1025</v>
      </c>
      <c r="G953" t="s">
        <v>1024</v>
      </c>
      <c r="H953">
        <v>664870</v>
      </c>
      <c r="I953" t="s">
        <v>897</v>
      </c>
      <c r="J953">
        <v>180</v>
      </c>
    </row>
    <row r="954" spans="1:10">
      <c r="A954">
        <v>953</v>
      </c>
      <c r="B954">
        <v>9110</v>
      </c>
      <c r="C954" t="s">
        <v>1066</v>
      </c>
      <c r="D954">
        <v>870</v>
      </c>
      <c r="E954" t="s">
        <v>900</v>
      </c>
      <c r="F954" t="s">
        <v>1025</v>
      </c>
      <c r="G954" t="s">
        <v>1024</v>
      </c>
      <c r="H954">
        <v>664870</v>
      </c>
      <c r="I954" t="s">
        <v>897</v>
      </c>
      <c r="J954">
        <v>180</v>
      </c>
    </row>
    <row r="955" spans="1:10">
      <c r="A955">
        <v>954</v>
      </c>
      <c r="B955">
        <v>9120</v>
      </c>
      <c r="C955" t="s">
        <v>1065</v>
      </c>
      <c r="D955">
        <v>870</v>
      </c>
      <c r="E955" t="s">
        <v>900</v>
      </c>
      <c r="F955" t="s">
        <v>1025</v>
      </c>
      <c r="G955" t="s">
        <v>1024</v>
      </c>
      <c r="H955">
        <v>664870</v>
      </c>
      <c r="I955" t="s">
        <v>897</v>
      </c>
      <c r="J955">
        <v>96</v>
      </c>
    </row>
    <row r="956" spans="1:10">
      <c r="A956">
        <v>955</v>
      </c>
      <c r="B956">
        <v>9120</v>
      </c>
      <c r="C956" t="s">
        <v>1065</v>
      </c>
      <c r="D956">
        <v>8910</v>
      </c>
      <c r="E956" t="s">
        <v>1026</v>
      </c>
      <c r="F956" t="s">
        <v>993</v>
      </c>
      <c r="G956" t="s">
        <v>992</v>
      </c>
      <c r="H956">
        <v>664099</v>
      </c>
      <c r="I956" t="s">
        <v>991</v>
      </c>
      <c r="J956">
        <v>1</v>
      </c>
    </row>
    <row r="957" spans="1:10">
      <c r="A957">
        <v>956</v>
      </c>
      <c r="B957">
        <v>9130</v>
      </c>
      <c r="C957" t="s">
        <v>1064</v>
      </c>
      <c r="D957">
        <v>870</v>
      </c>
      <c r="E957" t="s">
        <v>900</v>
      </c>
      <c r="F957" t="s">
        <v>1025</v>
      </c>
      <c r="G957" t="s">
        <v>1024</v>
      </c>
      <c r="H957">
        <v>664870</v>
      </c>
      <c r="I957" t="s">
        <v>897</v>
      </c>
      <c r="J957">
        <v>144</v>
      </c>
    </row>
    <row r="958" spans="1:10">
      <c r="A958">
        <v>957</v>
      </c>
      <c r="B958">
        <v>9140</v>
      </c>
      <c r="C958" t="s">
        <v>1063</v>
      </c>
      <c r="D958">
        <v>7301</v>
      </c>
      <c r="E958" t="s">
        <v>1050</v>
      </c>
      <c r="F958" t="s">
        <v>1049</v>
      </c>
      <c r="G958" t="s">
        <v>1048</v>
      </c>
      <c r="H958">
        <v>6637301</v>
      </c>
      <c r="I958" t="s">
        <v>1047</v>
      </c>
      <c r="J958">
        <v>96</v>
      </c>
    </row>
    <row r="959" spans="1:10">
      <c r="A959">
        <v>958</v>
      </c>
      <c r="B959">
        <v>9140</v>
      </c>
      <c r="C959" t="s">
        <v>1063</v>
      </c>
      <c r="D959">
        <v>850</v>
      </c>
      <c r="E959" t="s">
        <v>906</v>
      </c>
      <c r="F959" t="s">
        <v>903</v>
      </c>
      <c r="G959" t="s">
        <v>902</v>
      </c>
      <c r="H959">
        <v>664850</v>
      </c>
      <c r="I959" t="s">
        <v>905</v>
      </c>
      <c r="J959">
        <v>180</v>
      </c>
    </row>
    <row r="960" spans="1:10">
      <c r="A960">
        <v>959</v>
      </c>
      <c r="B960">
        <v>9140</v>
      </c>
      <c r="C960" t="s">
        <v>1063</v>
      </c>
      <c r="D960">
        <v>870</v>
      </c>
      <c r="E960" t="s">
        <v>900</v>
      </c>
      <c r="F960" t="s">
        <v>1025</v>
      </c>
      <c r="G960" t="s">
        <v>1024</v>
      </c>
      <c r="H960">
        <v>664870</v>
      </c>
      <c r="I960" t="s">
        <v>897</v>
      </c>
      <c r="J960">
        <v>180</v>
      </c>
    </row>
    <row r="961" spans="1:10">
      <c r="A961">
        <v>960</v>
      </c>
      <c r="B961">
        <v>9140</v>
      </c>
      <c r="C961" t="s">
        <v>1063</v>
      </c>
      <c r="D961">
        <v>671</v>
      </c>
      <c r="E961" t="s">
        <v>890</v>
      </c>
      <c r="F961" t="s">
        <v>896</v>
      </c>
      <c r="G961" t="s">
        <v>895</v>
      </c>
      <c r="H961">
        <v>66671</v>
      </c>
      <c r="I961" t="s">
        <v>889</v>
      </c>
      <c r="J961">
        <v>180</v>
      </c>
    </row>
    <row r="962" spans="1:10">
      <c r="A962">
        <v>961</v>
      </c>
      <c r="B962">
        <v>9140</v>
      </c>
      <c r="C962" t="s">
        <v>1063</v>
      </c>
      <c r="D962">
        <v>8910</v>
      </c>
      <c r="E962" t="s">
        <v>1026</v>
      </c>
      <c r="F962" t="s">
        <v>993</v>
      </c>
      <c r="G962" t="s">
        <v>992</v>
      </c>
      <c r="H962">
        <v>664099</v>
      </c>
      <c r="I962" t="s">
        <v>991</v>
      </c>
      <c r="J962">
        <v>1</v>
      </c>
    </row>
    <row r="963" spans="1:10">
      <c r="A963">
        <v>962</v>
      </c>
      <c r="B963">
        <v>9150</v>
      </c>
      <c r="C963" t="s">
        <v>1062</v>
      </c>
      <c r="D963">
        <v>870</v>
      </c>
      <c r="E963" t="s">
        <v>900</v>
      </c>
      <c r="F963" t="s">
        <v>1025</v>
      </c>
      <c r="G963" t="s">
        <v>1024</v>
      </c>
      <c r="H963">
        <v>664870</v>
      </c>
      <c r="I963" t="s">
        <v>897</v>
      </c>
      <c r="J963">
        <v>180</v>
      </c>
    </row>
    <row r="964" spans="1:10">
      <c r="A964">
        <v>963</v>
      </c>
      <c r="B964">
        <v>9160</v>
      </c>
      <c r="C964" t="s">
        <v>1061</v>
      </c>
      <c r="D964">
        <v>850</v>
      </c>
      <c r="E964" t="s">
        <v>906</v>
      </c>
      <c r="F964" t="s">
        <v>903</v>
      </c>
      <c r="G964" t="s">
        <v>902</v>
      </c>
      <c r="H964">
        <v>664850</v>
      </c>
      <c r="I964" t="s">
        <v>905</v>
      </c>
      <c r="J964">
        <v>180</v>
      </c>
    </row>
    <row r="965" spans="1:10">
      <c r="A965">
        <v>964</v>
      </c>
      <c r="B965">
        <v>9160</v>
      </c>
      <c r="C965" t="s">
        <v>1061</v>
      </c>
      <c r="D965">
        <v>671</v>
      </c>
      <c r="E965" t="s">
        <v>890</v>
      </c>
      <c r="F965" t="s">
        <v>896</v>
      </c>
      <c r="G965" t="s">
        <v>895</v>
      </c>
      <c r="H965">
        <v>66671</v>
      </c>
      <c r="I965" t="s">
        <v>889</v>
      </c>
      <c r="J965">
        <v>1</v>
      </c>
    </row>
    <row r="966" spans="1:10">
      <c r="A966">
        <v>965</v>
      </c>
      <c r="B966">
        <v>9160</v>
      </c>
      <c r="C966" t="s">
        <v>1061</v>
      </c>
      <c r="D966">
        <v>860</v>
      </c>
      <c r="E966" t="s">
        <v>970</v>
      </c>
      <c r="F966" t="s">
        <v>969</v>
      </c>
      <c r="G966" t="s">
        <v>968</v>
      </c>
      <c r="H966">
        <v>664860</v>
      </c>
      <c r="I966" t="s">
        <v>967</v>
      </c>
      <c r="J966">
        <v>120</v>
      </c>
    </row>
    <row r="967" spans="1:10">
      <c r="A967">
        <v>966</v>
      </c>
      <c r="B967">
        <v>9160</v>
      </c>
      <c r="C967" t="s">
        <v>1061</v>
      </c>
      <c r="D967">
        <v>8910</v>
      </c>
      <c r="E967" t="s">
        <v>1026</v>
      </c>
      <c r="F967" t="s">
        <v>993</v>
      </c>
      <c r="G967" t="s">
        <v>992</v>
      </c>
      <c r="H967">
        <v>664099</v>
      </c>
      <c r="I967" t="s">
        <v>991</v>
      </c>
      <c r="J967">
        <v>1</v>
      </c>
    </row>
    <row r="968" spans="1:10">
      <c r="A968">
        <v>967</v>
      </c>
      <c r="B968">
        <v>9160</v>
      </c>
      <c r="C968" t="s">
        <v>1061</v>
      </c>
      <c r="D968">
        <v>870</v>
      </c>
      <c r="E968" t="s">
        <v>900</v>
      </c>
      <c r="F968" t="s">
        <v>1025</v>
      </c>
      <c r="G968" t="s">
        <v>1024</v>
      </c>
      <c r="H968">
        <v>664870</v>
      </c>
      <c r="I968" t="s">
        <v>897</v>
      </c>
      <c r="J968">
        <v>180</v>
      </c>
    </row>
    <row r="969" spans="1:10">
      <c r="A969">
        <v>968</v>
      </c>
      <c r="B969">
        <v>9160</v>
      </c>
      <c r="C969" t="s">
        <v>1061</v>
      </c>
      <c r="D969">
        <v>8902</v>
      </c>
      <c r="E969" t="s">
        <v>1060</v>
      </c>
      <c r="F969" t="s">
        <v>969</v>
      </c>
      <c r="G969" t="s">
        <v>968</v>
      </c>
      <c r="H969">
        <v>6648902</v>
      </c>
      <c r="I969" t="s">
        <v>1059</v>
      </c>
      <c r="J969">
        <v>1</v>
      </c>
    </row>
    <row r="970" spans="1:10">
      <c r="A970">
        <v>969</v>
      </c>
      <c r="B970">
        <v>9170</v>
      </c>
      <c r="C970" t="s">
        <v>1058</v>
      </c>
      <c r="D970">
        <v>7302</v>
      </c>
      <c r="E970" t="s">
        <v>974</v>
      </c>
      <c r="F970" t="s">
        <v>1025</v>
      </c>
      <c r="G970" t="s">
        <v>1024</v>
      </c>
      <c r="H970">
        <v>6637302</v>
      </c>
      <c r="I970" t="s">
        <v>971</v>
      </c>
      <c r="J970">
        <v>180</v>
      </c>
    </row>
    <row r="971" spans="1:10">
      <c r="A971">
        <v>970</v>
      </c>
      <c r="B971">
        <v>9170</v>
      </c>
      <c r="C971" t="s">
        <v>1058</v>
      </c>
      <c r="D971">
        <v>850</v>
      </c>
      <c r="E971" t="s">
        <v>906</v>
      </c>
      <c r="F971" t="s">
        <v>903</v>
      </c>
      <c r="G971" t="s">
        <v>902</v>
      </c>
      <c r="H971">
        <v>664850</v>
      </c>
      <c r="I971" t="s">
        <v>905</v>
      </c>
      <c r="J971">
        <v>180</v>
      </c>
    </row>
    <row r="972" spans="1:10">
      <c r="A972">
        <v>971</v>
      </c>
      <c r="B972">
        <v>9170</v>
      </c>
      <c r="C972" t="s">
        <v>1058</v>
      </c>
      <c r="D972">
        <v>870</v>
      </c>
      <c r="E972" t="s">
        <v>900</v>
      </c>
      <c r="F972" t="s">
        <v>1025</v>
      </c>
      <c r="G972" t="s">
        <v>1024</v>
      </c>
      <c r="H972">
        <v>664870</v>
      </c>
      <c r="I972" t="s">
        <v>897</v>
      </c>
      <c r="J972">
        <v>180</v>
      </c>
    </row>
    <row r="973" spans="1:10">
      <c r="A973">
        <v>972</v>
      </c>
      <c r="B973">
        <v>9180</v>
      </c>
      <c r="C973" t="s">
        <v>1057</v>
      </c>
      <c r="D973">
        <v>870</v>
      </c>
      <c r="E973" t="s">
        <v>900</v>
      </c>
      <c r="F973" t="s">
        <v>1056</v>
      </c>
      <c r="G973" t="s">
        <v>1055</v>
      </c>
      <c r="H973">
        <v>664870</v>
      </c>
      <c r="I973" t="s">
        <v>897</v>
      </c>
      <c r="J973">
        <v>0</v>
      </c>
    </row>
    <row r="974" spans="1:10">
      <c r="A974">
        <v>973</v>
      </c>
      <c r="B974">
        <v>9190</v>
      </c>
      <c r="C974" t="s">
        <v>1054</v>
      </c>
      <c r="D974">
        <v>870</v>
      </c>
      <c r="E974" t="s">
        <v>900</v>
      </c>
      <c r="F974" t="s">
        <v>1025</v>
      </c>
      <c r="G974" t="s">
        <v>1024</v>
      </c>
      <c r="H974">
        <v>664870</v>
      </c>
      <c r="I974" t="s">
        <v>897</v>
      </c>
      <c r="J974">
        <v>180</v>
      </c>
    </row>
    <row r="975" spans="1:10">
      <c r="A975">
        <v>974</v>
      </c>
      <c r="B975">
        <v>9190</v>
      </c>
      <c r="C975" t="s">
        <v>1054</v>
      </c>
      <c r="D975">
        <v>850</v>
      </c>
      <c r="E975" t="s">
        <v>906</v>
      </c>
      <c r="F975" t="s">
        <v>903</v>
      </c>
      <c r="G975" t="s">
        <v>902</v>
      </c>
      <c r="H975">
        <v>664850</v>
      </c>
      <c r="I975" t="s">
        <v>905</v>
      </c>
      <c r="J975">
        <v>180</v>
      </c>
    </row>
    <row r="976" spans="1:10">
      <c r="A976">
        <v>975</v>
      </c>
      <c r="B976">
        <v>9190</v>
      </c>
      <c r="C976" t="s">
        <v>1054</v>
      </c>
      <c r="D976">
        <v>890</v>
      </c>
      <c r="E976" t="s">
        <v>999</v>
      </c>
      <c r="F976" t="s">
        <v>998</v>
      </c>
      <c r="G976" t="s">
        <v>997</v>
      </c>
      <c r="H976">
        <v>664890</v>
      </c>
      <c r="I976" t="s">
        <v>996</v>
      </c>
      <c r="J976">
        <v>1</v>
      </c>
    </row>
    <row r="977" spans="1:10">
      <c r="A977">
        <v>976</v>
      </c>
      <c r="B977">
        <v>9190</v>
      </c>
      <c r="C977" t="s">
        <v>1054</v>
      </c>
      <c r="D977">
        <v>89100</v>
      </c>
      <c r="E977" t="s">
        <v>994</v>
      </c>
      <c r="F977" t="s">
        <v>993</v>
      </c>
      <c r="G977" t="s">
        <v>992</v>
      </c>
      <c r="H977">
        <v>664099</v>
      </c>
      <c r="I977" t="s">
        <v>991</v>
      </c>
      <c r="J977">
        <v>60</v>
      </c>
    </row>
    <row r="978" spans="1:10">
      <c r="A978">
        <v>977</v>
      </c>
      <c r="B978">
        <v>9192</v>
      </c>
      <c r="C978" t="s">
        <v>1054</v>
      </c>
      <c r="D978">
        <v>88</v>
      </c>
      <c r="E978" t="s">
        <v>1053</v>
      </c>
      <c r="F978" t="s">
        <v>940</v>
      </c>
      <c r="G978" t="s">
        <v>939</v>
      </c>
      <c r="H978">
        <v>664882</v>
      </c>
      <c r="I978" t="s">
        <v>946</v>
      </c>
      <c r="J978">
        <v>120</v>
      </c>
    </row>
    <row r="979" spans="1:10">
      <c r="A979">
        <v>978</v>
      </c>
      <c r="B979">
        <v>9200</v>
      </c>
      <c r="C979" t="s">
        <v>1052</v>
      </c>
      <c r="D979">
        <v>860</v>
      </c>
      <c r="E979" t="s">
        <v>970</v>
      </c>
      <c r="F979" t="s">
        <v>903</v>
      </c>
      <c r="G979" t="s">
        <v>902</v>
      </c>
      <c r="H979">
        <v>664860</v>
      </c>
      <c r="I979" t="s">
        <v>967</v>
      </c>
      <c r="J979">
        <v>108</v>
      </c>
    </row>
    <row r="980" spans="1:10">
      <c r="A980">
        <v>979</v>
      </c>
      <c r="B980">
        <v>9210</v>
      </c>
      <c r="C980" t="s">
        <v>1051</v>
      </c>
      <c r="D980">
        <v>860</v>
      </c>
      <c r="E980" t="s">
        <v>970</v>
      </c>
      <c r="F980" t="s">
        <v>903</v>
      </c>
      <c r="G980" t="s">
        <v>902</v>
      </c>
      <c r="H980">
        <v>664860</v>
      </c>
      <c r="I980" t="s">
        <v>967</v>
      </c>
      <c r="J980">
        <v>96</v>
      </c>
    </row>
    <row r="981" spans="1:10">
      <c r="A981">
        <v>980</v>
      </c>
      <c r="B981">
        <v>9220</v>
      </c>
      <c r="C981" t="s">
        <v>1046</v>
      </c>
      <c r="D981">
        <v>7301</v>
      </c>
      <c r="E981" t="s">
        <v>1050</v>
      </c>
      <c r="F981" t="s">
        <v>1049</v>
      </c>
      <c r="G981" t="s">
        <v>1048</v>
      </c>
      <c r="H981">
        <v>6637301</v>
      </c>
      <c r="I981" t="s">
        <v>1047</v>
      </c>
      <c r="J981">
        <v>72</v>
      </c>
    </row>
    <row r="982" spans="1:10">
      <c r="A982">
        <v>981</v>
      </c>
      <c r="B982">
        <v>9220</v>
      </c>
      <c r="C982" t="s">
        <v>1046</v>
      </c>
      <c r="D982">
        <v>860</v>
      </c>
      <c r="E982" t="s">
        <v>970</v>
      </c>
      <c r="F982" t="s">
        <v>903</v>
      </c>
      <c r="G982" t="s">
        <v>902</v>
      </c>
      <c r="H982">
        <v>664860</v>
      </c>
      <c r="I982" t="s">
        <v>967</v>
      </c>
      <c r="J982">
        <v>72</v>
      </c>
    </row>
    <row r="983" spans="1:10">
      <c r="A983">
        <v>982</v>
      </c>
      <c r="B983">
        <v>9230</v>
      </c>
      <c r="C983" t="s">
        <v>1045</v>
      </c>
      <c r="D983">
        <v>860</v>
      </c>
      <c r="E983" t="s">
        <v>970</v>
      </c>
      <c r="F983" t="s">
        <v>903</v>
      </c>
      <c r="G983" t="s">
        <v>902</v>
      </c>
      <c r="H983">
        <v>664860</v>
      </c>
      <c r="I983" t="s">
        <v>967</v>
      </c>
      <c r="J983">
        <v>72</v>
      </c>
    </row>
    <row r="984" spans="1:10">
      <c r="A984">
        <v>983</v>
      </c>
      <c r="B984">
        <v>9240</v>
      </c>
      <c r="C984" t="s">
        <v>1044</v>
      </c>
      <c r="D984">
        <v>860</v>
      </c>
      <c r="E984" t="s">
        <v>970</v>
      </c>
      <c r="F984" t="s">
        <v>903</v>
      </c>
      <c r="G984" t="s">
        <v>902</v>
      </c>
      <c r="H984">
        <v>664860</v>
      </c>
      <c r="I984" t="s">
        <v>967</v>
      </c>
      <c r="J984">
        <v>72</v>
      </c>
    </row>
    <row r="985" spans="1:10">
      <c r="A985">
        <v>984</v>
      </c>
      <c r="B985">
        <v>9250</v>
      </c>
      <c r="C985" t="s">
        <v>1043</v>
      </c>
      <c r="D985">
        <v>860</v>
      </c>
      <c r="E985" t="s">
        <v>970</v>
      </c>
      <c r="F985" t="s">
        <v>903</v>
      </c>
      <c r="G985" t="s">
        <v>902</v>
      </c>
      <c r="H985">
        <v>664860</v>
      </c>
      <c r="I985" t="s">
        <v>967</v>
      </c>
      <c r="J985">
        <v>168</v>
      </c>
    </row>
    <row r="986" spans="1:10">
      <c r="A986">
        <v>985</v>
      </c>
      <c r="B986">
        <v>9260</v>
      </c>
      <c r="C986" t="s">
        <v>1042</v>
      </c>
      <c r="D986">
        <v>860</v>
      </c>
      <c r="E986" t="s">
        <v>970</v>
      </c>
      <c r="F986" t="s">
        <v>903</v>
      </c>
      <c r="G986" t="s">
        <v>902</v>
      </c>
      <c r="H986">
        <v>664860</v>
      </c>
      <c r="I986" t="s">
        <v>967</v>
      </c>
      <c r="J986">
        <v>84</v>
      </c>
    </row>
    <row r="987" spans="1:10">
      <c r="A987">
        <v>986</v>
      </c>
      <c r="B987">
        <v>9280</v>
      </c>
      <c r="C987" t="s">
        <v>1041</v>
      </c>
      <c r="D987">
        <v>870</v>
      </c>
      <c r="E987" t="s">
        <v>900</v>
      </c>
      <c r="F987" t="s">
        <v>903</v>
      </c>
      <c r="G987" t="s">
        <v>902</v>
      </c>
      <c r="H987">
        <v>664870</v>
      </c>
      <c r="I987" t="s">
        <v>897</v>
      </c>
      <c r="J987">
        <v>276</v>
      </c>
    </row>
    <row r="988" spans="1:10">
      <c r="A988">
        <v>987</v>
      </c>
      <c r="B988">
        <v>9290</v>
      </c>
      <c r="C988" t="s">
        <v>1040</v>
      </c>
      <c r="D988">
        <v>860</v>
      </c>
      <c r="E988" t="s">
        <v>970</v>
      </c>
      <c r="F988" t="s">
        <v>903</v>
      </c>
      <c r="G988" t="s">
        <v>902</v>
      </c>
      <c r="H988">
        <v>664870</v>
      </c>
      <c r="I988" t="s">
        <v>897</v>
      </c>
      <c r="J988">
        <v>96</v>
      </c>
    </row>
    <row r="989" spans="1:10">
      <c r="A989">
        <v>988</v>
      </c>
      <c r="B989">
        <v>9300</v>
      </c>
      <c r="C989" t="s">
        <v>1039</v>
      </c>
      <c r="D989">
        <v>870</v>
      </c>
      <c r="E989" t="s">
        <v>900</v>
      </c>
      <c r="F989" t="s">
        <v>1031</v>
      </c>
      <c r="G989" t="s">
        <v>1030</v>
      </c>
      <c r="H989">
        <v>664870</v>
      </c>
      <c r="I989" t="s">
        <v>897</v>
      </c>
      <c r="J989">
        <v>96</v>
      </c>
    </row>
    <row r="990" spans="1:10">
      <c r="A990">
        <v>989</v>
      </c>
      <c r="B990">
        <v>9310</v>
      </c>
      <c r="C990" t="s">
        <v>1038</v>
      </c>
      <c r="D990">
        <v>870</v>
      </c>
      <c r="E990" t="s">
        <v>900</v>
      </c>
      <c r="F990" t="s">
        <v>1031</v>
      </c>
      <c r="G990" t="s">
        <v>1030</v>
      </c>
      <c r="H990">
        <v>664870</v>
      </c>
      <c r="I990" t="s">
        <v>897</v>
      </c>
      <c r="J990">
        <v>72</v>
      </c>
    </row>
    <row r="991" spans="1:10">
      <c r="A991">
        <v>990</v>
      </c>
      <c r="B991">
        <v>9320</v>
      </c>
      <c r="C991" t="s">
        <v>1037</v>
      </c>
      <c r="D991">
        <v>870</v>
      </c>
      <c r="E991" t="s">
        <v>900</v>
      </c>
      <c r="F991" t="s">
        <v>1031</v>
      </c>
      <c r="G991" t="s">
        <v>1030</v>
      </c>
      <c r="H991">
        <v>664870</v>
      </c>
      <c r="I991" t="s">
        <v>897</v>
      </c>
      <c r="J991">
        <v>96</v>
      </c>
    </row>
    <row r="992" spans="1:10">
      <c r="A992">
        <v>991</v>
      </c>
      <c r="B992">
        <v>9330</v>
      </c>
      <c r="C992" t="s">
        <v>1036</v>
      </c>
      <c r="D992">
        <v>870</v>
      </c>
      <c r="E992" t="s">
        <v>900</v>
      </c>
      <c r="F992" t="s">
        <v>1031</v>
      </c>
      <c r="G992" t="s">
        <v>1030</v>
      </c>
      <c r="H992">
        <v>664870</v>
      </c>
      <c r="I992" t="s">
        <v>897</v>
      </c>
      <c r="J992">
        <v>96</v>
      </c>
    </row>
    <row r="993" spans="1:10">
      <c r="A993">
        <v>992</v>
      </c>
      <c r="B993">
        <v>9340</v>
      </c>
      <c r="C993" t="s">
        <v>1035</v>
      </c>
      <c r="D993">
        <v>870</v>
      </c>
      <c r="E993" t="s">
        <v>900</v>
      </c>
      <c r="F993" t="s">
        <v>1031</v>
      </c>
      <c r="G993" t="s">
        <v>1030</v>
      </c>
      <c r="H993">
        <v>664870</v>
      </c>
      <c r="I993" t="s">
        <v>897</v>
      </c>
      <c r="J993">
        <v>96</v>
      </c>
    </row>
    <row r="994" spans="1:10">
      <c r="A994">
        <v>993</v>
      </c>
      <c r="B994">
        <v>9350</v>
      </c>
      <c r="C994" t="s">
        <v>1034</v>
      </c>
      <c r="D994">
        <v>870</v>
      </c>
      <c r="E994" t="s">
        <v>900</v>
      </c>
      <c r="F994" t="s">
        <v>1031</v>
      </c>
      <c r="G994" t="s">
        <v>1030</v>
      </c>
      <c r="H994">
        <v>664870</v>
      </c>
      <c r="I994" t="s">
        <v>897</v>
      </c>
      <c r="J994">
        <v>120</v>
      </c>
    </row>
    <row r="995" spans="1:10">
      <c r="A995">
        <v>994</v>
      </c>
      <c r="B995">
        <v>9370</v>
      </c>
      <c r="C995" t="s">
        <v>1033</v>
      </c>
      <c r="D995">
        <v>720</v>
      </c>
      <c r="E995" t="s">
        <v>887</v>
      </c>
      <c r="F995" t="s">
        <v>1031</v>
      </c>
      <c r="G995" t="s">
        <v>1030</v>
      </c>
      <c r="H995">
        <v>663720</v>
      </c>
      <c r="I995" t="s">
        <v>884</v>
      </c>
      <c r="J995">
        <v>120</v>
      </c>
    </row>
    <row r="996" spans="1:10">
      <c r="A996">
        <v>995</v>
      </c>
      <c r="B996">
        <v>9370</v>
      </c>
      <c r="C996" t="s">
        <v>1033</v>
      </c>
      <c r="D996">
        <v>870</v>
      </c>
      <c r="E996" t="s">
        <v>900</v>
      </c>
      <c r="F996" t="s">
        <v>1031</v>
      </c>
      <c r="G996" t="s">
        <v>1030</v>
      </c>
      <c r="H996">
        <v>664870</v>
      </c>
      <c r="I996" t="s">
        <v>897</v>
      </c>
      <c r="J996">
        <v>120</v>
      </c>
    </row>
    <row r="997" spans="1:10">
      <c r="A997">
        <v>996</v>
      </c>
      <c r="B997">
        <v>9390</v>
      </c>
      <c r="C997" t="s">
        <v>1032</v>
      </c>
      <c r="D997">
        <v>870</v>
      </c>
      <c r="E997" t="s">
        <v>900</v>
      </c>
      <c r="F997" t="s">
        <v>1031</v>
      </c>
      <c r="G997" t="s">
        <v>1030</v>
      </c>
      <c r="H997">
        <v>664870</v>
      </c>
      <c r="I997" t="s">
        <v>897</v>
      </c>
      <c r="J997">
        <v>96</v>
      </c>
    </row>
    <row r="998" spans="1:10">
      <c r="A998">
        <v>997</v>
      </c>
      <c r="B998">
        <v>9400</v>
      </c>
      <c r="C998" t="s">
        <v>1029</v>
      </c>
      <c r="D998">
        <v>810</v>
      </c>
      <c r="E998" t="s">
        <v>160</v>
      </c>
      <c r="F998" t="s">
        <v>965</v>
      </c>
      <c r="G998" t="s">
        <v>160</v>
      </c>
      <c r="H998">
        <v>664810</v>
      </c>
      <c r="I998" t="s">
        <v>1018</v>
      </c>
      <c r="J998">
        <v>168</v>
      </c>
    </row>
    <row r="999" spans="1:10">
      <c r="A999">
        <v>998</v>
      </c>
      <c r="B999">
        <v>9410</v>
      </c>
      <c r="C999" t="s">
        <v>1028</v>
      </c>
      <c r="D999">
        <v>810</v>
      </c>
      <c r="E999" t="s">
        <v>160</v>
      </c>
      <c r="F999" t="s">
        <v>965</v>
      </c>
      <c r="G999" t="s">
        <v>160</v>
      </c>
      <c r="H999">
        <v>664810</v>
      </c>
      <c r="I999" t="s">
        <v>1018</v>
      </c>
      <c r="J999">
        <v>168</v>
      </c>
    </row>
    <row r="1000" spans="1:10">
      <c r="A1000">
        <v>999</v>
      </c>
      <c r="B1000">
        <v>9420</v>
      </c>
      <c r="C1000" t="s">
        <v>1027</v>
      </c>
      <c r="D1000">
        <v>850</v>
      </c>
      <c r="E1000" t="s">
        <v>906</v>
      </c>
      <c r="F1000" t="s">
        <v>965</v>
      </c>
      <c r="G1000" t="s">
        <v>160</v>
      </c>
      <c r="H1000">
        <v>664850</v>
      </c>
      <c r="I1000" t="s">
        <v>905</v>
      </c>
      <c r="J1000">
        <v>168</v>
      </c>
    </row>
    <row r="1001" spans="1:10">
      <c r="A1001">
        <v>1000</v>
      </c>
      <c r="B1001">
        <v>9420</v>
      </c>
      <c r="C1001" t="s">
        <v>1027</v>
      </c>
      <c r="D1001">
        <v>810</v>
      </c>
      <c r="E1001" t="s">
        <v>160</v>
      </c>
      <c r="F1001" t="s">
        <v>965</v>
      </c>
      <c r="G1001" t="s">
        <v>160</v>
      </c>
      <c r="H1001">
        <v>664810</v>
      </c>
      <c r="I1001" t="s">
        <v>1018</v>
      </c>
      <c r="J1001">
        <v>168</v>
      </c>
    </row>
    <row r="1002" spans="1:10">
      <c r="A1002">
        <v>1001</v>
      </c>
      <c r="B1002">
        <v>9420</v>
      </c>
      <c r="C1002" t="s">
        <v>1027</v>
      </c>
      <c r="D1002">
        <v>8910</v>
      </c>
      <c r="E1002" t="s">
        <v>1026</v>
      </c>
      <c r="F1002" t="s">
        <v>993</v>
      </c>
      <c r="G1002" t="s">
        <v>992</v>
      </c>
      <c r="H1002">
        <v>664099</v>
      </c>
      <c r="I1002" t="s">
        <v>991</v>
      </c>
      <c r="J1002">
        <v>1</v>
      </c>
    </row>
    <row r="1003" spans="1:10">
      <c r="A1003">
        <v>1002</v>
      </c>
      <c r="B1003">
        <v>9430</v>
      </c>
      <c r="C1003" t="s">
        <v>231</v>
      </c>
      <c r="D1003">
        <v>810</v>
      </c>
      <c r="E1003" t="s">
        <v>160</v>
      </c>
      <c r="F1003" t="s">
        <v>965</v>
      </c>
      <c r="G1003" t="s">
        <v>160</v>
      </c>
      <c r="H1003">
        <v>664810</v>
      </c>
      <c r="I1003" t="s">
        <v>1018</v>
      </c>
      <c r="J1003">
        <v>168</v>
      </c>
    </row>
    <row r="1004" spans="1:10">
      <c r="A1004">
        <v>1003</v>
      </c>
      <c r="B1004">
        <v>9430</v>
      </c>
      <c r="C1004" t="s">
        <v>231</v>
      </c>
      <c r="D1004">
        <v>850</v>
      </c>
      <c r="E1004" t="s">
        <v>906</v>
      </c>
      <c r="F1004" t="s">
        <v>877</v>
      </c>
      <c r="G1004" t="s">
        <v>881</v>
      </c>
      <c r="H1004">
        <v>664850</v>
      </c>
      <c r="I1004" t="s">
        <v>905</v>
      </c>
      <c r="J1004">
        <v>72</v>
      </c>
    </row>
    <row r="1005" spans="1:10">
      <c r="A1005">
        <v>1004</v>
      </c>
      <c r="B1005">
        <v>9430</v>
      </c>
      <c r="C1005" t="s">
        <v>231</v>
      </c>
      <c r="D1005">
        <v>8910</v>
      </c>
      <c r="E1005" t="s">
        <v>1026</v>
      </c>
      <c r="F1005" t="s">
        <v>993</v>
      </c>
      <c r="G1005" t="s">
        <v>992</v>
      </c>
      <c r="H1005">
        <v>664099</v>
      </c>
      <c r="I1005" t="s">
        <v>991</v>
      </c>
      <c r="J1005">
        <v>1</v>
      </c>
    </row>
    <row r="1006" spans="1:10">
      <c r="A1006">
        <v>1005</v>
      </c>
      <c r="B1006">
        <v>9440</v>
      </c>
      <c r="C1006" t="s">
        <v>1021</v>
      </c>
      <c r="D1006">
        <v>7302</v>
      </c>
      <c r="E1006" t="s">
        <v>974</v>
      </c>
      <c r="F1006" t="s">
        <v>1025</v>
      </c>
      <c r="G1006" t="s">
        <v>1024</v>
      </c>
      <c r="H1006">
        <v>6637302</v>
      </c>
      <c r="I1006" t="s">
        <v>971</v>
      </c>
      <c r="J1006">
        <v>1</v>
      </c>
    </row>
    <row r="1007" spans="1:10">
      <c r="A1007">
        <v>1006</v>
      </c>
      <c r="B1007">
        <v>9440</v>
      </c>
      <c r="C1007" t="s">
        <v>1021</v>
      </c>
      <c r="D1007">
        <v>890</v>
      </c>
      <c r="E1007" t="s">
        <v>999</v>
      </c>
      <c r="F1007" t="s">
        <v>1023</v>
      </c>
      <c r="G1007" t="s">
        <v>1022</v>
      </c>
      <c r="H1007">
        <v>664890</v>
      </c>
      <c r="I1007" t="s">
        <v>996</v>
      </c>
      <c r="J1007">
        <v>1</v>
      </c>
    </row>
    <row r="1008" spans="1:10">
      <c r="A1008">
        <v>1007</v>
      </c>
      <c r="B1008">
        <v>9440</v>
      </c>
      <c r="C1008" t="s">
        <v>1021</v>
      </c>
      <c r="D1008">
        <v>810</v>
      </c>
      <c r="E1008" t="s">
        <v>160</v>
      </c>
      <c r="F1008" t="s">
        <v>965</v>
      </c>
      <c r="G1008" t="s">
        <v>160</v>
      </c>
      <c r="H1008">
        <v>664810</v>
      </c>
      <c r="I1008" t="s">
        <v>1018</v>
      </c>
      <c r="J1008">
        <v>168</v>
      </c>
    </row>
    <row r="1009" spans="1:10">
      <c r="A1009">
        <v>1008</v>
      </c>
      <c r="B1009">
        <v>9450</v>
      </c>
      <c r="C1009" t="s">
        <v>613</v>
      </c>
      <c r="D1009">
        <v>810</v>
      </c>
      <c r="E1009" t="s">
        <v>160</v>
      </c>
      <c r="F1009" t="s">
        <v>965</v>
      </c>
      <c r="G1009" t="s">
        <v>160</v>
      </c>
      <c r="H1009">
        <v>664810</v>
      </c>
      <c r="I1009" t="s">
        <v>1018</v>
      </c>
      <c r="J1009">
        <v>168</v>
      </c>
    </row>
    <row r="1010" spans="1:10">
      <c r="A1010">
        <v>1009</v>
      </c>
      <c r="B1010">
        <v>9450</v>
      </c>
      <c r="C1010" t="s">
        <v>613</v>
      </c>
      <c r="D1010">
        <v>720</v>
      </c>
      <c r="E1010" t="s">
        <v>887</v>
      </c>
      <c r="F1010" t="s">
        <v>877</v>
      </c>
      <c r="G1010" t="s">
        <v>881</v>
      </c>
      <c r="H1010">
        <v>663720</v>
      </c>
      <c r="I1010" t="s">
        <v>884</v>
      </c>
      <c r="J1010">
        <v>168</v>
      </c>
    </row>
    <row r="1011" spans="1:10">
      <c r="A1011">
        <v>1010</v>
      </c>
      <c r="B1011">
        <v>9450</v>
      </c>
      <c r="C1011" t="s">
        <v>613</v>
      </c>
      <c r="D1011">
        <v>850</v>
      </c>
      <c r="E1011" t="s">
        <v>906</v>
      </c>
      <c r="F1011" t="s">
        <v>903</v>
      </c>
      <c r="G1011" t="s">
        <v>902</v>
      </c>
      <c r="H1011">
        <v>664850</v>
      </c>
      <c r="I1011" t="s">
        <v>905</v>
      </c>
      <c r="J1011">
        <v>180</v>
      </c>
    </row>
    <row r="1012" spans="1:10">
      <c r="A1012">
        <v>1011</v>
      </c>
      <c r="B1012">
        <v>9460</v>
      </c>
      <c r="C1012" t="s">
        <v>1020</v>
      </c>
      <c r="D1012">
        <v>700</v>
      </c>
      <c r="E1012" t="s">
        <v>928</v>
      </c>
      <c r="F1012" t="s">
        <v>933</v>
      </c>
      <c r="G1012" t="s">
        <v>932</v>
      </c>
      <c r="H1012">
        <v>663700</v>
      </c>
      <c r="I1012" t="s">
        <v>925</v>
      </c>
      <c r="J1012">
        <v>144</v>
      </c>
    </row>
    <row r="1013" spans="1:10">
      <c r="A1013">
        <v>1012</v>
      </c>
      <c r="B1013">
        <v>9460</v>
      </c>
      <c r="C1013" t="s">
        <v>1020</v>
      </c>
      <c r="D1013">
        <v>810</v>
      </c>
      <c r="E1013" t="s">
        <v>160</v>
      </c>
      <c r="F1013" t="s">
        <v>965</v>
      </c>
      <c r="G1013" t="s">
        <v>160</v>
      </c>
      <c r="H1013">
        <v>664810</v>
      </c>
      <c r="I1013" t="s">
        <v>1018</v>
      </c>
      <c r="J1013">
        <v>144</v>
      </c>
    </row>
    <row r="1014" spans="1:10">
      <c r="A1014">
        <v>1013</v>
      </c>
      <c r="B1014">
        <v>9470</v>
      </c>
      <c r="C1014" t="s">
        <v>614</v>
      </c>
      <c r="D1014">
        <v>700</v>
      </c>
      <c r="E1014" t="s">
        <v>928</v>
      </c>
      <c r="F1014" t="s">
        <v>933</v>
      </c>
      <c r="G1014" t="s">
        <v>932</v>
      </c>
      <c r="H1014">
        <v>663700</v>
      </c>
      <c r="I1014" t="s">
        <v>925</v>
      </c>
      <c r="J1014">
        <v>120</v>
      </c>
    </row>
    <row r="1015" spans="1:10">
      <c r="A1015">
        <v>1014</v>
      </c>
      <c r="B1015">
        <v>9470</v>
      </c>
      <c r="C1015" t="s">
        <v>614</v>
      </c>
      <c r="D1015">
        <v>720</v>
      </c>
      <c r="E1015" t="s">
        <v>887</v>
      </c>
      <c r="F1015" t="s">
        <v>877</v>
      </c>
      <c r="G1015" t="s">
        <v>881</v>
      </c>
      <c r="H1015">
        <v>663720</v>
      </c>
      <c r="I1015" t="s">
        <v>884</v>
      </c>
      <c r="J1015">
        <v>120</v>
      </c>
    </row>
    <row r="1016" spans="1:10">
      <c r="A1016">
        <v>1015</v>
      </c>
      <c r="B1016">
        <v>9470</v>
      </c>
      <c r="C1016" t="s">
        <v>614</v>
      </c>
      <c r="D1016">
        <v>810</v>
      </c>
      <c r="E1016" t="s">
        <v>160</v>
      </c>
      <c r="F1016" t="s">
        <v>965</v>
      </c>
      <c r="G1016" t="s">
        <v>160</v>
      </c>
      <c r="H1016">
        <v>664810</v>
      </c>
      <c r="I1016" t="s">
        <v>1018</v>
      </c>
      <c r="J1016">
        <v>120</v>
      </c>
    </row>
    <row r="1017" spans="1:10">
      <c r="A1017">
        <v>1016</v>
      </c>
      <c r="B1017">
        <v>9480</v>
      </c>
      <c r="C1017" t="s">
        <v>1019</v>
      </c>
      <c r="D1017">
        <v>700</v>
      </c>
      <c r="E1017" t="s">
        <v>928</v>
      </c>
      <c r="F1017" t="s">
        <v>933</v>
      </c>
      <c r="G1017" t="s">
        <v>932</v>
      </c>
      <c r="H1017">
        <v>663700</v>
      </c>
      <c r="I1017" t="s">
        <v>925</v>
      </c>
      <c r="J1017">
        <v>144</v>
      </c>
    </row>
    <row r="1018" spans="1:10">
      <c r="A1018">
        <v>1017</v>
      </c>
      <c r="B1018">
        <v>9480</v>
      </c>
      <c r="C1018" t="s">
        <v>1019</v>
      </c>
      <c r="D1018">
        <v>810</v>
      </c>
      <c r="E1018" t="s">
        <v>160</v>
      </c>
      <c r="F1018" t="s">
        <v>965</v>
      </c>
      <c r="G1018" t="s">
        <v>160</v>
      </c>
      <c r="H1018">
        <v>664810</v>
      </c>
      <c r="I1018" t="s">
        <v>1018</v>
      </c>
      <c r="J1018">
        <v>144</v>
      </c>
    </row>
    <row r="1019" spans="1:10">
      <c r="A1019">
        <v>1018</v>
      </c>
      <c r="B1019">
        <v>9490</v>
      </c>
      <c r="C1019" t="s">
        <v>345</v>
      </c>
      <c r="D1019">
        <v>7302</v>
      </c>
      <c r="E1019" t="s">
        <v>974</v>
      </c>
      <c r="F1019" t="s">
        <v>973</v>
      </c>
      <c r="G1019" t="s">
        <v>972</v>
      </c>
      <c r="H1019">
        <v>6637302</v>
      </c>
      <c r="I1019" t="s">
        <v>971</v>
      </c>
      <c r="J1019">
        <v>96</v>
      </c>
    </row>
    <row r="1020" spans="1:10">
      <c r="A1020">
        <v>1019</v>
      </c>
      <c r="B1020">
        <v>9490</v>
      </c>
      <c r="C1020" t="s">
        <v>345</v>
      </c>
      <c r="D1020">
        <v>810</v>
      </c>
      <c r="E1020" t="s">
        <v>160</v>
      </c>
      <c r="F1020" t="s">
        <v>965</v>
      </c>
      <c r="G1020" t="s">
        <v>160</v>
      </c>
      <c r="H1020">
        <v>664810</v>
      </c>
      <c r="I1020" t="s">
        <v>1018</v>
      </c>
      <c r="J1020">
        <v>96</v>
      </c>
    </row>
    <row r="1021" spans="1:10">
      <c r="A1021">
        <v>1020</v>
      </c>
      <c r="B1021">
        <v>9490</v>
      </c>
      <c r="C1021" t="s">
        <v>345</v>
      </c>
      <c r="D1021">
        <v>820</v>
      </c>
      <c r="E1021" t="s">
        <v>915</v>
      </c>
      <c r="F1021" t="s">
        <v>914</v>
      </c>
      <c r="G1021" t="s">
        <v>913</v>
      </c>
      <c r="H1021">
        <v>663790</v>
      </c>
      <c r="I1021" t="s">
        <v>912</v>
      </c>
      <c r="J1021">
        <v>1</v>
      </c>
    </row>
    <row r="1022" spans="1:10">
      <c r="A1022">
        <v>1021</v>
      </c>
      <c r="B1022">
        <v>9490</v>
      </c>
      <c r="C1022" t="s">
        <v>345</v>
      </c>
      <c r="D1022">
        <v>850</v>
      </c>
      <c r="E1022" t="s">
        <v>906</v>
      </c>
      <c r="F1022" t="s">
        <v>965</v>
      </c>
      <c r="G1022" t="s">
        <v>160</v>
      </c>
      <c r="H1022">
        <v>664850</v>
      </c>
      <c r="I1022" t="s">
        <v>905</v>
      </c>
      <c r="J1022">
        <v>96</v>
      </c>
    </row>
    <row r="1023" spans="1:10">
      <c r="A1023">
        <v>1022</v>
      </c>
      <c r="B1023">
        <v>9490</v>
      </c>
      <c r="C1023" t="s">
        <v>345</v>
      </c>
      <c r="D1023">
        <v>720</v>
      </c>
      <c r="E1023" t="s">
        <v>887</v>
      </c>
      <c r="F1023" t="s">
        <v>877</v>
      </c>
      <c r="G1023" t="s">
        <v>881</v>
      </c>
      <c r="H1023">
        <v>663720</v>
      </c>
      <c r="I1023" t="s">
        <v>884</v>
      </c>
      <c r="J1023">
        <v>120</v>
      </c>
    </row>
    <row r="1024" spans="1:10">
      <c r="A1024">
        <v>1023</v>
      </c>
      <c r="B1024">
        <v>9490</v>
      </c>
      <c r="C1024" t="s">
        <v>345</v>
      </c>
      <c r="D1024">
        <v>890</v>
      </c>
      <c r="E1024" t="s">
        <v>999</v>
      </c>
      <c r="F1024" t="s">
        <v>998</v>
      </c>
      <c r="G1024" t="s">
        <v>997</v>
      </c>
      <c r="H1024">
        <v>664890</v>
      </c>
      <c r="I1024" t="s">
        <v>996</v>
      </c>
      <c r="J1024">
        <v>1</v>
      </c>
    </row>
    <row r="1025" spans="1:10">
      <c r="A1025">
        <v>1024</v>
      </c>
      <c r="B1025">
        <v>9490</v>
      </c>
      <c r="C1025" t="s">
        <v>345</v>
      </c>
      <c r="D1025">
        <v>89100</v>
      </c>
      <c r="E1025" t="s">
        <v>994</v>
      </c>
      <c r="F1025" t="s">
        <v>993</v>
      </c>
      <c r="G1025" t="s">
        <v>992</v>
      </c>
      <c r="H1025">
        <v>664099</v>
      </c>
      <c r="I1025" t="s">
        <v>991</v>
      </c>
      <c r="J1025">
        <v>60</v>
      </c>
    </row>
    <row r="1026" spans="1:10">
      <c r="A1026">
        <v>1025</v>
      </c>
      <c r="B1026">
        <v>9500</v>
      </c>
      <c r="C1026" t="s">
        <v>1017</v>
      </c>
      <c r="D1026">
        <v>870</v>
      </c>
      <c r="E1026" t="s">
        <v>900</v>
      </c>
      <c r="F1026" t="s">
        <v>903</v>
      </c>
      <c r="G1026" t="s">
        <v>902</v>
      </c>
      <c r="H1026">
        <v>664870</v>
      </c>
      <c r="I1026" t="s">
        <v>897</v>
      </c>
      <c r="J1026">
        <v>180</v>
      </c>
    </row>
    <row r="1027" spans="1:10">
      <c r="A1027">
        <v>1026</v>
      </c>
      <c r="B1027">
        <v>9510</v>
      </c>
      <c r="C1027" t="s">
        <v>1016</v>
      </c>
      <c r="D1027">
        <v>850</v>
      </c>
      <c r="E1027" t="s">
        <v>906</v>
      </c>
      <c r="F1027" t="s">
        <v>903</v>
      </c>
      <c r="G1027" t="s">
        <v>902</v>
      </c>
      <c r="H1027">
        <v>664850</v>
      </c>
      <c r="I1027" t="s">
        <v>905</v>
      </c>
      <c r="J1027">
        <v>120</v>
      </c>
    </row>
    <row r="1028" spans="1:10">
      <c r="A1028">
        <v>1027</v>
      </c>
      <c r="B1028">
        <v>9510</v>
      </c>
      <c r="C1028" t="s">
        <v>1016</v>
      </c>
      <c r="D1028">
        <v>870</v>
      </c>
      <c r="E1028" t="s">
        <v>900</v>
      </c>
      <c r="F1028" t="s">
        <v>903</v>
      </c>
      <c r="G1028" t="s">
        <v>902</v>
      </c>
      <c r="H1028">
        <v>664870</v>
      </c>
      <c r="I1028" t="s">
        <v>897</v>
      </c>
      <c r="J1028">
        <v>120</v>
      </c>
    </row>
    <row r="1029" spans="1:10">
      <c r="A1029">
        <v>1028</v>
      </c>
      <c r="B1029">
        <v>9530</v>
      </c>
      <c r="C1029" t="s">
        <v>1015</v>
      </c>
      <c r="D1029">
        <v>790</v>
      </c>
      <c r="E1029" t="s">
        <v>916</v>
      </c>
      <c r="F1029" t="s">
        <v>914</v>
      </c>
      <c r="G1029" t="s">
        <v>913</v>
      </c>
      <c r="H1029">
        <v>663790</v>
      </c>
      <c r="I1029" t="s">
        <v>912</v>
      </c>
      <c r="J1029">
        <v>1</v>
      </c>
    </row>
    <row r="1030" spans="1:10">
      <c r="A1030">
        <v>1029</v>
      </c>
      <c r="B1030">
        <v>9530</v>
      </c>
      <c r="C1030" t="s">
        <v>1015</v>
      </c>
      <c r="D1030">
        <v>870</v>
      </c>
      <c r="E1030" t="s">
        <v>900</v>
      </c>
      <c r="F1030" t="s">
        <v>903</v>
      </c>
      <c r="G1030" t="s">
        <v>902</v>
      </c>
      <c r="H1030">
        <v>664870</v>
      </c>
      <c r="I1030" t="s">
        <v>897</v>
      </c>
      <c r="J1030">
        <v>180</v>
      </c>
    </row>
    <row r="1031" spans="1:10">
      <c r="A1031">
        <v>1030</v>
      </c>
      <c r="B1031">
        <v>9530</v>
      </c>
      <c r="C1031" t="s">
        <v>1015</v>
      </c>
      <c r="D1031">
        <v>79100</v>
      </c>
      <c r="E1031" t="s">
        <v>920</v>
      </c>
      <c r="F1031" t="s">
        <v>919</v>
      </c>
      <c r="G1031" t="s">
        <v>918</v>
      </c>
      <c r="H1031">
        <v>663009</v>
      </c>
      <c r="I1031" t="s">
        <v>917</v>
      </c>
      <c r="J1031">
        <v>60</v>
      </c>
    </row>
    <row r="1032" spans="1:10">
      <c r="A1032">
        <v>1031</v>
      </c>
      <c r="B1032">
        <v>9530</v>
      </c>
      <c r="C1032" t="s">
        <v>1015</v>
      </c>
      <c r="D1032">
        <v>850</v>
      </c>
      <c r="E1032" t="s">
        <v>906</v>
      </c>
      <c r="F1032" t="s">
        <v>903</v>
      </c>
      <c r="G1032" t="s">
        <v>902</v>
      </c>
      <c r="H1032">
        <v>664850</v>
      </c>
      <c r="I1032" t="s">
        <v>905</v>
      </c>
      <c r="J1032">
        <v>180</v>
      </c>
    </row>
    <row r="1033" spans="1:10">
      <c r="A1033">
        <v>1032</v>
      </c>
      <c r="B1033">
        <v>9540</v>
      </c>
      <c r="C1033" t="s">
        <v>1014</v>
      </c>
      <c r="D1033">
        <v>870</v>
      </c>
      <c r="E1033" t="s">
        <v>900</v>
      </c>
      <c r="F1033" t="s">
        <v>903</v>
      </c>
      <c r="G1033" t="s">
        <v>902</v>
      </c>
      <c r="H1033">
        <v>664870</v>
      </c>
      <c r="I1033" t="s">
        <v>897</v>
      </c>
      <c r="J1033">
        <v>96</v>
      </c>
    </row>
    <row r="1034" spans="1:10">
      <c r="A1034">
        <v>1033</v>
      </c>
      <c r="B1034">
        <v>9550</v>
      </c>
      <c r="C1034" t="s">
        <v>1013</v>
      </c>
      <c r="D1034">
        <v>850</v>
      </c>
      <c r="E1034" t="s">
        <v>906</v>
      </c>
      <c r="F1034" t="s">
        <v>903</v>
      </c>
      <c r="G1034" t="s">
        <v>902</v>
      </c>
      <c r="H1034">
        <v>664850</v>
      </c>
      <c r="I1034" t="s">
        <v>905</v>
      </c>
      <c r="J1034">
        <v>120</v>
      </c>
    </row>
    <row r="1035" spans="1:10">
      <c r="A1035">
        <v>1034</v>
      </c>
      <c r="B1035">
        <v>9550</v>
      </c>
      <c r="C1035" t="s">
        <v>1013</v>
      </c>
      <c r="D1035">
        <v>870</v>
      </c>
      <c r="E1035" t="s">
        <v>900</v>
      </c>
      <c r="F1035" t="s">
        <v>903</v>
      </c>
      <c r="G1035" t="s">
        <v>902</v>
      </c>
      <c r="H1035">
        <v>664870</v>
      </c>
      <c r="I1035" t="s">
        <v>897</v>
      </c>
      <c r="J1035">
        <v>120</v>
      </c>
    </row>
    <row r="1036" spans="1:10">
      <c r="A1036">
        <v>1035</v>
      </c>
      <c r="B1036">
        <v>9560</v>
      </c>
      <c r="C1036" t="s">
        <v>1012</v>
      </c>
      <c r="D1036">
        <v>870</v>
      </c>
      <c r="E1036" t="s">
        <v>900</v>
      </c>
      <c r="F1036" t="s">
        <v>903</v>
      </c>
      <c r="G1036" t="s">
        <v>902</v>
      </c>
      <c r="H1036">
        <v>664870</v>
      </c>
      <c r="I1036" t="s">
        <v>897</v>
      </c>
      <c r="J1036">
        <v>84</v>
      </c>
    </row>
    <row r="1037" spans="1:10">
      <c r="A1037">
        <v>1036</v>
      </c>
      <c r="B1037">
        <v>9570</v>
      </c>
      <c r="C1037" t="s">
        <v>1011</v>
      </c>
      <c r="D1037">
        <v>870</v>
      </c>
      <c r="E1037" t="s">
        <v>900</v>
      </c>
      <c r="F1037" t="s">
        <v>903</v>
      </c>
      <c r="G1037" t="s">
        <v>902</v>
      </c>
      <c r="H1037">
        <v>664870</v>
      </c>
      <c r="I1037" t="s">
        <v>897</v>
      </c>
      <c r="J1037">
        <v>96</v>
      </c>
    </row>
    <row r="1038" spans="1:10">
      <c r="A1038">
        <v>1037</v>
      </c>
      <c r="B1038">
        <v>9580</v>
      </c>
      <c r="C1038" t="s">
        <v>1010</v>
      </c>
      <c r="D1038">
        <v>870</v>
      </c>
      <c r="E1038" t="s">
        <v>900</v>
      </c>
      <c r="F1038" t="s">
        <v>903</v>
      </c>
      <c r="G1038" t="s">
        <v>902</v>
      </c>
      <c r="H1038">
        <v>664870</v>
      </c>
      <c r="I1038" t="s">
        <v>897</v>
      </c>
      <c r="J1038">
        <v>96</v>
      </c>
    </row>
    <row r="1039" spans="1:10">
      <c r="A1039">
        <v>1038</v>
      </c>
      <c r="B1039">
        <v>9590</v>
      </c>
      <c r="C1039" t="s">
        <v>1009</v>
      </c>
      <c r="D1039">
        <v>850</v>
      </c>
      <c r="E1039" t="s">
        <v>906</v>
      </c>
      <c r="F1039" t="s">
        <v>903</v>
      </c>
      <c r="G1039" t="s">
        <v>902</v>
      </c>
      <c r="H1039">
        <v>664850</v>
      </c>
      <c r="I1039" t="s">
        <v>905</v>
      </c>
      <c r="J1039">
        <v>120</v>
      </c>
    </row>
    <row r="1040" spans="1:10">
      <c r="A1040">
        <v>1039</v>
      </c>
      <c r="B1040">
        <v>9590</v>
      </c>
      <c r="C1040" t="s">
        <v>1009</v>
      </c>
      <c r="D1040">
        <v>870</v>
      </c>
      <c r="E1040" t="s">
        <v>900</v>
      </c>
      <c r="F1040" t="s">
        <v>903</v>
      </c>
      <c r="G1040" t="s">
        <v>902</v>
      </c>
      <c r="H1040">
        <v>664870</v>
      </c>
      <c r="I1040" t="s">
        <v>897</v>
      </c>
      <c r="J1040">
        <v>96</v>
      </c>
    </row>
    <row r="1041" spans="1:10">
      <c r="A1041">
        <v>1040</v>
      </c>
      <c r="B1041">
        <v>9600</v>
      </c>
      <c r="C1041" t="s">
        <v>1008</v>
      </c>
      <c r="D1041">
        <v>870</v>
      </c>
      <c r="E1041" t="s">
        <v>900</v>
      </c>
      <c r="F1041" t="s">
        <v>903</v>
      </c>
      <c r="G1041" t="s">
        <v>902</v>
      </c>
      <c r="H1041">
        <v>664870</v>
      </c>
      <c r="I1041" t="s">
        <v>897</v>
      </c>
      <c r="J1041">
        <v>120</v>
      </c>
    </row>
    <row r="1042" spans="1:10">
      <c r="A1042">
        <v>1041</v>
      </c>
      <c r="B1042">
        <v>9610</v>
      </c>
      <c r="C1042" t="s">
        <v>1007</v>
      </c>
      <c r="D1042">
        <v>870</v>
      </c>
      <c r="E1042" t="s">
        <v>900</v>
      </c>
      <c r="F1042" t="s">
        <v>903</v>
      </c>
      <c r="G1042" t="s">
        <v>902</v>
      </c>
      <c r="H1042">
        <v>664870</v>
      </c>
      <c r="I1042" t="s">
        <v>897</v>
      </c>
      <c r="J1042">
        <v>96</v>
      </c>
    </row>
    <row r="1043" spans="1:10">
      <c r="A1043">
        <v>1042</v>
      </c>
      <c r="B1043">
        <v>9620</v>
      </c>
      <c r="C1043" t="s">
        <v>1006</v>
      </c>
      <c r="D1043">
        <v>870</v>
      </c>
      <c r="E1043" t="s">
        <v>900</v>
      </c>
      <c r="F1043" t="s">
        <v>903</v>
      </c>
      <c r="G1043" t="s">
        <v>902</v>
      </c>
      <c r="H1043">
        <v>664870</v>
      </c>
      <c r="I1043" t="s">
        <v>897</v>
      </c>
      <c r="J1043">
        <v>120</v>
      </c>
    </row>
    <row r="1044" spans="1:10">
      <c r="A1044">
        <v>1043</v>
      </c>
      <c r="B1044">
        <v>9630</v>
      </c>
      <c r="C1044" t="s">
        <v>1005</v>
      </c>
      <c r="D1044">
        <v>870</v>
      </c>
      <c r="E1044" t="s">
        <v>900</v>
      </c>
      <c r="F1044" t="s">
        <v>903</v>
      </c>
      <c r="G1044" t="s">
        <v>902</v>
      </c>
      <c r="H1044">
        <v>664870</v>
      </c>
      <c r="I1044" t="s">
        <v>897</v>
      </c>
      <c r="J1044">
        <v>120</v>
      </c>
    </row>
    <row r="1045" spans="1:10">
      <c r="A1045">
        <v>1044</v>
      </c>
      <c r="B1045">
        <v>9640</v>
      </c>
      <c r="C1045" t="s">
        <v>1004</v>
      </c>
      <c r="D1045">
        <v>870</v>
      </c>
      <c r="E1045" t="s">
        <v>900</v>
      </c>
      <c r="F1045" t="s">
        <v>1003</v>
      </c>
      <c r="G1045" t="s">
        <v>1002</v>
      </c>
      <c r="H1045">
        <v>664870</v>
      </c>
      <c r="I1045" t="s">
        <v>897</v>
      </c>
      <c r="J1045">
        <v>48</v>
      </c>
    </row>
    <row r="1046" spans="1:10">
      <c r="A1046">
        <v>1045</v>
      </c>
      <c r="B1046">
        <v>9650</v>
      </c>
      <c r="C1046" t="s">
        <v>1001</v>
      </c>
      <c r="D1046">
        <v>740</v>
      </c>
      <c r="E1046" t="s">
        <v>924</v>
      </c>
      <c r="F1046" t="s">
        <v>903</v>
      </c>
      <c r="G1046" t="s">
        <v>902</v>
      </c>
      <c r="H1046">
        <v>663740</v>
      </c>
      <c r="I1046" t="s">
        <v>923</v>
      </c>
      <c r="J1046">
        <v>144</v>
      </c>
    </row>
    <row r="1047" spans="1:10">
      <c r="A1047">
        <v>1046</v>
      </c>
      <c r="B1047">
        <v>9650</v>
      </c>
      <c r="C1047" t="s">
        <v>1001</v>
      </c>
      <c r="D1047">
        <v>790</v>
      </c>
      <c r="E1047" t="s">
        <v>916</v>
      </c>
      <c r="F1047" t="s">
        <v>914</v>
      </c>
      <c r="G1047" t="s">
        <v>913</v>
      </c>
      <c r="H1047">
        <v>663790</v>
      </c>
      <c r="I1047" t="s">
        <v>912</v>
      </c>
      <c r="J1047">
        <v>1</v>
      </c>
    </row>
    <row r="1048" spans="1:10">
      <c r="A1048">
        <v>1047</v>
      </c>
      <c r="B1048">
        <v>9650</v>
      </c>
      <c r="C1048" t="s">
        <v>1001</v>
      </c>
      <c r="D1048">
        <v>870</v>
      </c>
      <c r="E1048" t="s">
        <v>900</v>
      </c>
      <c r="F1048" t="s">
        <v>903</v>
      </c>
      <c r="G1048" t="s">
        <v>902</v>
      </c>
      <c r="H1048">
        <v>664870</v>
      </c>
      <c r="I1048" t="s">
        <v>897</v>
      </c>
      <c r="J1048">
        <v>96</v>
      </c>
    </row>
    <row r="1049" spans="1:10">
      <c r="A1049">
        <v>1048</v>
      </c>
      <c r="B1049">
        <v>9650</v>
      </c>
      <c r="C1049" t="s">
        <v>1001</v>
      </c>
      <c r="D1049">
        <v>79100</v>
      </c>
      <c r="E1049" t="s">
        <v>920</v>
      </c>
      <c r="F1049" t="s">
        <v>919</v>
      </c>
      <c r="G1049" t="s">
        <v>918</v>
      </c>
      <c r="H1049">
        <v>663009</v>
      </c>
      <c r="I1049" t="s">
        <v>917</v>
      </c>
      <c r="J1049">
        <v>60</v>
      </c>
    </row>
    <row r="1050" spans="1:10">
      <c r="A1050">
        <v>1049</v>
      </c>
      <c r="B1050">
        <v>9670</v>
      </c>
      <c r="C1050" t="s">
        <v>1000</v>
      </c>
      <c r="D1050">
        <v>790</v>
      </c>
      <c r="E1050" t="s">
        <v>916</v>
      </c>
      <c r="F1050" t="s">
        <v>914</v>
      </c>
      <c r="G1050" t="s">
        <v>913</v>
      </c>
      <c r="H1050">
        <v>663790</v>
      </c>
      <c r="I1050" t="s">
        <v>912</v>
      </c>
      <c r="J1050">
        <v>1</v>
      </c>
    </row>
    <row r="1051" spans="1:10">
      <c r="A1051">
        <v>1050</v>
      </c>
      <c r="B1051">
        <v>9670</v>
      </c>
      <c r="C1051" t="s">
        <v>1000</v>
      </c>
      <c r="D1051">
        <v>79100</v>
      </c>
      <c r="E1051" t="s">
        <v>920</v>
      </c>
      <c r="F1051" t="s">
        <v>919</v>
      </c>
      <c r="G1051" t="s">
        <v>918</v>
      </c>
      <c r="H1051">
        <v>663009</v>
      </c>
      <c r="I1051" t="s">
        <v>917</v>
      </c>
      <c r="J1051">
        <v>60</v>
      </c>
    </row>
    <row r="1052" spans="1:10">
      <c r="A1052">
        <v>1051</v>
      </c>
      <c r="B1052">
        <v>9670</v>
      </c>
      <c r="C1052" t="s">
        <v>1000</v>
      </c>
      <c r="D1052">
        <v>870</v>
      </c>
      <c r="E1052" t="s">
        <v>900</v>
      </c>
      <c r="F1052" t="s">
        <v>903</v>
      </c>
      <c r="G1052" t="s">
        <v>902</v>
      </c>
      <c r="H1052">
        <v>664870</v>
      </c>
      <c r="I1052" t="s">
        <v>897</v>
      </c>
      <c r="J1052">
        <v>72</v>
      </c>
    </row>
    <row r="1053" spans="1:10">
      <c r="A1053">
        <v>1052</v>
      </c>
      <c r="B1053">
        <v>9670</v>
      </c>
      <c r="C1053" t="s">
        <v>1000</v>
      </c>
      <c r="D1053">
        <v>850</v>
      </c>
      <c r="E1053" t="s">
        <v>906</v>
      </c>
      <c r="F1053" t="s">
        <v>903</v>
      </c>
      <c r="G1053" t="s">
        <v>902</v>
      </c>
      <c r="H1053">
        <v>664850</v>
      </c>
      <c r="I1053" t="s">
        <v>905</v>
      </c>
      <c r="J1053">
        <v>120</v>
      </c>
    </row>
    <row r="1054" spans="1:10">
      <c r="A1054">
        <v>1053</v>
      </c>
      <c r="B1054">
        <v>9680</v>
      </c>
      <c r="C1054" t="s">
        <v>995</v>
      </c>
      <c r="D1054">
        <v>870</v>
      </c>
      <c r="E1054" t="s">
        <v>900</v>
      </c>
      <c r="F1054" t="s">
        <v>903</v>
      </c>
      <c r="G1054" t="s">
        <v>902</v>
      </c>
      <c r="H1054">
        <v>664870</v>
      </c>
      <c r="I1054" t="s">
        <v>897</v>
      </c>
      <c r="J1054">
        <v>96</v>
      </c>
    </row>
    <row r="1055" spans="1:10">
      <c r="A1055">
        <v>1054</v>
      </c>
      <c r="B1055">
        <v>9680</v>
      </c>
      <c r="C1055" t="s">
        <v>995</v>
      </c>
      <c r="D1055">
        <v>890</v>
      </c>
      <c r="E1055" t="s">
        <v>999</v>
      </c>
      <c r="F1055" t="s">
        <v>998</v>
      </c>
      <c r="G1055" t="s">
        <v>997</v>
      </c>
      <c r="H1055">
        <v>664890</v>
      </c>
      <c r="I1055" t="s">
        <v>996</v>
      </c>
      <c r="J1055">
        <v>1</v>
      </c>
    </row>
    <row r="1056" spans="1:10">
      <c r="A1056">
        <v>1055</v>
      </c>
      <c r="B1056">
        <v>9680</v>
      </c>
      <c r="C1056" t="s">
        <v>995</v>
      </c>
      <c r="D1056">
        <v>850</v>
      </c>
      <c r="E1056" t="s">
        <v>906</v>
      </c>
      <c r="F1056" t="s">
        <v>903</v>
      </c>
      <c r="G1056" t="s">
        <v>902</v>
      </c>
      <c r="H1056">
        <v>664850</v>
      </c>
      <c r="I1056" t="s">
        <v>905</v>
      </c>
      <c r="J1056">
        <v>120</v>
      </c>
    </row>
    <row r="1057" spans="1:10">
      <c r="A1057">
        <v>1056</v>
      </c>
      <c r="B1057">
        <v>9680</v>
      </c>
      <c r="C1057" t="s">
        <v>995</v>
      </c>
      <c r="D1057">
        <v>89100</v>
      </c>
      <c r="E1057" t="s">
        <v>994</v>
      </c>
      <c r="F1057" t="s">
        <v>993</v>
      </c>
      <c r="G1057" t="s">
        <v>992</v>
      </c>
      <c r="H1057">
        <v>664099</v>
      </c>
      <c r="I1057" t="s">
        <v>991</v>
      </c>
      <c r="J1057">
        <v>60</v>
      </c>
    </row>
    <row r="1058" spans="1:10">
      <c r="A1058">
        <v>1057</v>
      </c>
      <c r="B1058">
        <v>9690</v>
      </c>
      <c r="C1058" t="s">
        <v>990</v>
      </c>
      <c r="D1058">
        <v>870</v>
      </c>
      <c r="E1058" t="s">
        <v>900</v>
      </c>
      <c r="F1058" t="s">
        <v>903</v>
      </c>
      <c r="G1058" t="s">
        <v>902</v>
      </c>
      <c r="H1058">
        <v>664870</v>
      </c>
      <c r="I1058" t="s">
        <v>897</v>
      </c>
      <c r="J1058">
        <v>72</v>
      </c>
    </row>
    <row r="1059" spans="1:10">
      <c r="A1059">
        <v>1058</v>
      </c>
      <c r="B1059">
        <v>9700</v>
      </c>
      <c r="C1059" t="s">
        <v>599</v>
      </c>
      <c r="D1059">
        <v>720</v>
      </c>
      <c r="E1059" t="s">
        <v>887</v>
      </c>
      <c r="F1059" t="s">
        <v>877</v>
      </c>
      <c r="G1059" t="s">
        <v>881</v>
      </c>
      <c r="H1059">
        <v>663720</v>
      </c>
      <c r="I1059" t="s">
        <v>884</v>
      </c>
      <c r="J1059">
        <v>144</v>
      </c>
    </row>
    <row r="1060" spans="1:10">
      <c r="A1060">
        <v>1059</v>
      </c>
      <c r="B1060">
        <v>9700</v>
      </c>
      <c r="C1060" t="s">
        <v>599</v>
      </c>
      <c r="D1060">
        <v>870</v>
      </c>
      <c r="E1060" t="s">
        <v>900</v>
      </c>
      <c r="F1060" t="s">
        <v>903</v>
      </c>
      <c r="G1060" t="s">
        <v>902</v>
      </c>
      <c r="H1060">
        <v>664870</v>
      </c>
      <c r="I1060" t="s">
        <v>897</v>
      </c>
      <c r="J1060">
        <v>144</v>
      </c>
    </row>
    <row r="1061" spans="1:10">
      <c r="A1061">
        <v>1060</v>
      </c>
      <c r="B1061">
        <v>9710</v>
      </c>
      <c r="C1061" t="s">
        <v>813</v>
      </c>
      <c r="D1061">
        <v>720</v>
      </c>
      <c r="E1061" t="s">
        <v>887</v>
      </c>
      <c r="F1061" t="s">
        <v>877</v>
      </c>
      <c r="G1061" t="s">
        <v>881</v>
      </c>
      <c r="H1061">
        <v>663720</v>
      </c>
      <c r="I1061" t="s">
        <v>884</v>
      </c>
      <c r="J1061">
        <v>144</v>
      </c>
    </row>
    <row r="1062" spans="1:10">
      <c r="A1062">
        <v>1061</v>
      </c>
      <c r="B1062">
        <v>9710</v>
      </c>
      <c r="C1062" t="s">
        <v>813</v>
      </c>
      <c r="D1062">
        <v>870</v>
      </c>
      <c r="E1062" t="s">
        <v>900</v>
      </c>
      <c r="F1062" t="s">
        <v>903</v>
      </c>
      <c r="G1062" t="s">
        <v>902</v>
      </c>
      <c r="H1062">
        <v>664870</v>
      </c>
      <c r="I1062" t="s">
        <v>897</v>
      </c>
      <c r="J1062">
        <v>144</v>
      </c>
    </row>
    <row r="1063" spans="1:10">
      <c r="A1063">
        <v>1062</v>
      </c>
      <c r="B1063">
        <v>9720</v>
      </c>
      <c r="C1063" t="s">
        <v>527</v>
      </c>
      <c r="D1063">
        <v>7303</v>
      </c>
      <c r="E1063" t="s">
        <v>989</v>
      </c>
      <c r="F1063" t="s">
        <v>877</v>
      </c>
      <c r="G1063" t="s">
        <v>881</v>
      </c>
      <c r="H1063">
        <v>6637303</v>
      </c>
      <c r="I1063" t="s">
        <v>988</v>
      </c>
      <c r="J1063">
        <v>96</v>
      </c>
    </row>
    <row r="1064" spans="1:10">
      <c r="A1064">
        <v>1063</v>
      </c>
      <c r="B1064">
        <v>9720</v>
      </c>
      <c r="C1064" t="s">
        <v>527</v>
      </c>
      <c r="D1064">
        <v>7281</v>
      </c>
      <c r="E1064" t="s">
        <v>982</v>
      </c>
      <c r="F1064" t="s">
        <v>973</v>
      </c>
      <c r="G1064" t="s">
        <v>972</v>
      </c>
      <c r="H1064">
        <v>6637281</v>
      </c>
      <c r="I1064" t="s">
        <v>981</v>
      </c>
      <c r="J1064">
        <v>360</v>
      </c>
    </row>
    <row r="1065" spans="1:10">
      <c r="A1065">
        <v>1064</v>
      </c>
      <c r="B1065">
        <v>9720</v>
      </c>
      <c r="C1065" t="s">
        <v>527</v>
      </c>
      <c r="D1065">
        <v>870</v>
      </c>
      <c r="E1065" t="s">
        <v>900</v>
      </c>
      <c r="F1065" t="s">
        <v>903</v>
      </c>
      <c r="G1065" t="s">
        <v>902</v>
      </c>
      <c r="H1065">
        <v>664870</v>
      </c>
      <c r="I1065" t="s">
        <v>897</v>
      </c>
      <c r="J1065">
        <v>144</v>
      </c>
    </row>
    <row r="1066" spans="1:10">
      <c r="A1066">
        <v>1065</v>
      </c>
      <c r="D1066">
        <v>7287</v>
      </c>
      <c r="E1066" t="s">
        <v>985</v>
      </c>
      <c r="F1066" t="s">
        <v>877</v>
      </c>
      <c r="G1066" t="s">
        <v>881</v>
      </c>
      <c r="J1066">
        <v>600</v>
      </c>
    </row>
    <row r="1067" spans="1:10">
      <c r="A1067">
        <v>1066</v>
      </c>
      <c r="D1067">
        <v>7282</v>
      </c>
      <c r="E1067" t="s">
        <v>987</v>
      </c>
      <c r="F1067" t="s">
        <v>877</v>
      </c>
      <c r="G1067" t="s">
        <v>881</v>
      </c>
      <c r="H1067">
        <v>6637282</v>
      </c>
      <c r="I1067" t="s">
        <v>986</v>
      </c>
      <c r="J1067">
        <v>360</v>
      </c>
    </row>
    <row r="1068" spans="1:10">
      <c r="A1068">
        <v>1067</v>
      </c>
      <c r="D1068">
        <v>7281</v>
      </c>
      <c r="E1068" t="s">
        <v>982</v>
      </c>
      <c r="F1068" t="s">
        <v>877</v>
      </c>
      <c r="G1068" t="s">
        <v>881</v>
      </c>
      <c r="H1068">
        <v>6637281</v>
      </c>
      <c r="I1068" t="s">
        <v>981</v>
      </c>
      <c r="J1068">
        <v>240</v>
      </c>
    </row>
    <row r="1069" spans="1:10">
      <c r="A1069">
        <v>1068</v>
      </c>
      <c r="D1069">
        <v>7287</v>
      </c>
      <c r="E1069" t="s">
        <v>985</v>
      </c>
      <c r="F1069" t="s">
        <v>877</v>
      </c>
      <c r="G1069" t="s">
        <v>881</v>
      </c>
      <c r="J1069">
        <v>180</v>
      </c>
    </row>
    <row r="1070" spans="1:10">
      <c r="A1070">
        <v>1069</v>
      </c>
      <c r="D1070">
        <v>7283</v>
      </c>
      <c r="E1070" t="s">
        <v>984</v>
      </c>
      <c r="F1070" t="s">
        <v>877</v>
      </c>
      <c r="G1070" t="s">
        <v>881</v>
      </c>
      <c r="J1070">
        <v>180</v>
      </c>
    </row>
    <row r="1071" spans="1:10">
      <c r="A1071">
        <v>1070</v>
      </c>
      <c r="D1071">
        <v>7288</v>
      </c>
      <c r="E1071" t="s">
        <v>980</v>
      </c>
      <c r="F1071" t="s">
        <v>877</v>
      </c>
      <c r="G1071" t="s">
        <v>881</v>
      </c>
      <c r="H1071">
        <v>6637288</v>
      </c>
      <c r="I1071" t="s">
        <v>979</v>
      </c>
      <c r="J1071">
        <v>180</v>
      </c>
    </row>
    <row r="1072" spans="1:10">
      <c r="A1072">
        <v>1071</v>
      </c>
      <c r="D1072">
        <v>7284</v>
      </c>
      <c r="E1072" t="s">
        <v>983</v>
      </c>
      <c r="F1072" t="s">
        <v>877</v>
      </c>
      <c r="G1072" t="s">
        <v>881</v>
      </c>
      <c r="J1072">
        <v>180</v>
      </c>
    </row>
    <row r="1073" spans="1:10">
      <c r="A1073">
        <v>1072</v>
      </c>
      <c r="D1073">
        <v>7281</v>
      </c>
      <c r="E1073" t="s">
        <v>982</v>
      </c>
      <c r="F1073" t="s">
        <v>877</v>
      </c>
      <c r="G1073" t="s">
        <v>881</v>
      </c>
      <c r="H1073">
        <v>6637281</v>
      </c>
      <c r="I1073" t="s">
        <v>981</v>
      </c>
      <c r="J1073">
        <v>180</v>
      </c>
    </row>
    <row r="1074" spans="1:10">
      <c r="A1074">
        <v>1073</v>
      </c>
      <c r="D1074">
        <v>7281</v>
      </c>
      <c r="E1074" t="s">
        <v>982</v>
      </c>
      <c r="F1074" t="s">
        <v>877</v>
      </c>
      <c r="G1074" t="s">
        <v>881</v>
      </c>
      <c r="H1074">
        <v>6637281</v>
      </c>
      <c r="I1074" t="s">
        <v>981</v>
      </c>
      <c r="J1074">
        <v>120</v>
      </c>
    </row>
    <row r="1075" spans="1:10">
      <c r="A1075">
        <v>1074</v>
      </c>
      <c r="D1075">
        <v>7288</v>
      </c>
      <c r="E1075" t="s">
        <v>980</v>
      </c>
      <c r="F1075" t="s">
        <v>877</v>
      </c>
      <c r="G1075" t="s">
        <v>881</v>
      </c>
      <c r="H1075">
        <v>6637288</v>
      </c>
      <c r="I1075" t="s">
        <v>979</v>
      </c>
      <c r="J1075">
        <v>120</v>
      </c>
    </row>
    <row r="1076" spans="1:10">
      <c r="A1076">
        <v>1075</v>
      </c>
      <c r="D1076">
        <v>7285</v>
      </c>
      <c r="E1076" t="s">
        <v>978</v>
      </c>
      <c r="F1076" t="s">
        <v>877</v>
      </c>
      <c r="G1076" t="s">
        <v>881</v>
      </c>
      <c r="J1076">
        <v>120</v>
      </c>
    </row>
    <row r="1077" spans="1:10">
      <c r="A1077">
        <v>1076</v>
      </c>
      <c r="D1077">
        <v>7286</v>
      </c>
      <c r="E1077" t="s">
        <v>977</v>
      </c>
      <c r="F1077" t="s">
        <v>877</v>
      </c>
      <c r="G1077" t="s">
        <v>881</v>
      </c>
      <c r="J1077">
        <v>120</v>
      </c>
    </row>
    <row r="1078" spans="1:10">
      <c r="A1078">
        <v>1077</v>
      </c>
      <c r="D1078">
        <v>7286</v>
      </c>
      <c r="E1078" t="s">
        <v>977</v>
      </c>
      <c r="F1078" t="s">
        <v>877</v>
      </c>
      <c r="G1078" t="s">
        <v>881</v>
      </c>
      <c r="J1078">
        <v>60</v>
      </c>
    </row>
    <row r="1079" spans="1:10">
      <c r="A1079">
        <v>1078</v>
      </c>
      <c r="D1079">
        <v>7289</v>
      </c>
      <c r="E1079" t="s">
        <v>976</v>
      </c>
      <c r="F1079" t="s">
        <v>877</v>
      </c>
      <c r="G1079" t="s">
        <v>881</v>
      </c>
      <c r="H1079">
        <v>6637289</v>
      </c>
      <c r="I1079" t="s">
        <v>975</v>
      </c>
      <c r="J1079">
        <v>60</v>
      </c>
    </row>
    <row r="1080" spans="1:10">
      <c r="A1080">
        <v>1079</v>
      </c>
      <c r="B1080">
        <v>9730</v>
      </c>
      <c r="C1080" t="s">
        <v>200</v>
      </c>
      <c r="D1080">
        <v>7302</v>
      </c>
      <c r="E1080" t="s">
        <v>974</v>
      </c>
      <c r="F1080" t="s">
        <v>973</v>
      </c>
      <c r="G1080" t="s">
        <v>972</v>
      </c>
      <c r="H1080">
        <v>6637302</v>
      </c>
      <c r="I1080" t="s">
        <v>971</v>
      </c>
      <c r="J1080">
        <v>96</v>
      </c>
    </row>
    <row r="1081" spans="1:10">
      <c r="A1081">
        <v>1080</v>
      </c>
      <c r="B1081">
        <v>9730</v>
      </c>
      <c r="C1081" t="s">
        <v>200</v>
      </c>
      <c r="D1081">
        <v>720</v>
      </c>
      <c r="E1081" t="s">
        <v>887</v>
      </c>
      <c r="F1081" t="s">
        <v>877</v>
      </c>
      <c r="G1081" t="s">
        <v>881</v>
      </c>
      <c r="H1081">
        <v>663720</v>
      </c>
      <c r="I1081" t="s">
        <v>884</v>
      </c>
      <c r="J1081">
        <v>144</v>
      </c>
    </row>
    <row r="1082" spans="1:10">
      <c r="A1082">
        <v>1081</v>
      </c>
      <c r="B1082">
        <v>9730</v>
      </c>
      <c r="C1082" t="s">
        <v>200</v>
      </c>
      <c r="D1082">
        <v>790</v>
      </c>
      <c r="E1082" t="s">
        <v>916</v>
      </c>
      <c r="F1082" t="s">
        <v>914</v>
      </c>
      <c r="G1082" t="s">
        <v>913</v>
      </c>
      <c r="H1082">
        <v>663790</v>
      </c>
      <c r="I1082" t="s">
        <v>912</v>
      </c>
      <c r="J1082">
        <v>1</v>
      </c>
    </row>
    <row r="1083" spans="1:10">
      <c r="A1083">
        <v>1082</v>
      </c>
      <c r="B1083">
        <v>9730</v>
      </c>
      <c r="C1083" t="s">
        <v>200</v>
      </c>
      <c r="D1083">
        <v>870</v>
      </c>
      <c r="E1083" t="s">
        <v>900</v>
      </c>
      <c r="F1083" t="s">
        <v>903</v>
      </c>
      <c r="G1083" t="s">
        <v>902</v>
      </c>
      <c r="H1083">
        <v>664870</v>
      </c>
      <c r="I1083" t="s">
        <v>897</v>
      </c>
      <c r="J1083">
        <v>144</v>
      </c>
    </row>
    <row r="1084" spans="1:10">
      <c r="A1084">
        <v>1083</v>
      </c>
      <c r="B1084">
        <v>9730</v>
      </c>
      <c r="C1084" t="s">
        <v>200</v>
      </c>
      <c r="D1084">
        <v>79100</v>
      </c>
      <c r="E1084" t="s">
        <v>920</v>
      </c>
      <c r="F1084" t="s">
        <v>919</v>
      </c>
      <c r="G1084" t="s">
        <v>918</v>
      </c>
      <c r="H1084">
        <v>663009</v>
      </c>
      <c r="I1084" t="s">
        <v>917</v>
      </c>
      <c r="J1084">
        <v>60</v>
      </c>
    </row>
    <row r="1085" spans="1:10">
      <c r="A1085">
        <v>1084</v>
      </c>
      <c r="B1085">
        <v>9730</v>
      </c>
      <c r="C1085" t="s">
        <v>200</v>
      </c>
      <c r="D1085">
        <v>850</v>
      </c>
      <c r="E1085" t="s">
        <v>906</v>
      </c>
      <c r="F1085" t="s">
        <v>903</v>
      </c>
      <c r="G1085" t="s">
        <v>902</v>
      </c>
      <c r="H1085">
        <v>664850</v>
      </c>
      <c r="I1085" t="s">
        <v>905</v>
      </c>
      <c r="J1085">
        <v>180</v>
      </c>
    </row>
    <row r="1086" spans="1:10">
      <c r="A1086">
        <v>1085</v>
      </c>
      <c r="B1086">
        <v>9730</v>
      </c>
      <c r="C1086" t="s">
        <v>200</v>
      </c>
      <c r="D1086">
        <v>860</v>
      </c>
      <c r="E1086" t="s">
        <v>970</v>
      </c>
      <c r="F1086" t="s">
        <v>969</v>
      </c>
      <c r="G1086" t="s">
        <v>968</v>
      </c>
      <c r="H1086">
        <v>664860</v>
      </c>
      <c r="I1086" t="s">
        <v>967</v>
      </c>
      <c r="J1086">
        <v>108</v>
      </c>
    </row>
    <row r="1087" spans="1:10">
      <c r="A1087">
        <v>1086</v>
      </c>
      <c r="B1087">
        <v>9740</v>
      </c>
      <c r="C1087" t="s">
        <v>757</v>
      </c>
      <c r="D1087">
        <v>720</v>
      </c>
      <c r="E1087" t="s">
        <v>887</v>
      </c>
      <c r="F1087" t="s">
        <v>877</v>
      </c>
      <c r="G1087" t="s">
        <v>881</v>
      </c>
      <c r="H1087">
        <v>663720</v>
      </c>
      <c r="I1087" t="s">
        <v>884</v>
      </c>
      <c r="J1087">
        <v>72</v>
      </c>
    </row>
    <row r="1088" spans="1:10">
      <c r="A1088">
        <v>1087</v>
      </c>
      <c r="B1088">
        <v>9740</v>
      </c>
      <c r="C1088" t="s">
        <v>757</v>
      </c>
      <c r="D1088">
        <v>870</v>
      </c>
      <c r="E1088" t="s">
        <v>900</v>
      </c>
      <c r="F1088" t="s">
        <v>903</v>
      </c>
      <c r="G1088" t="s">
        <v>902</v>
      </c>
      <c r="H1088">
        <v>664870</v>
      </c>
      <c r="I1088" t="s">
        <v>897</v>
      </c>
      <c r="J1088">
        <v>72</v>
      </c>
    </row>
    <row r="1089" spans="1:10">
      <c r="A1089">
        <v>1088</v>
      </c>
      <c r="B1089">
        <v>9750</v>
      </c>
      <c r="C1089" t="s">
        <v>276</v>
      </c>
      <c r="D1089">
        <v>850</v>
      </c>
      <c r="E1089" t="s">
        <v>906</v>
      </c>
      <c r="F1089" t="s">
        <v>877</v>
      </c>
      <c r="G1089" t="s">
        <v>881</v>
      </c>
      <c r="H1089">
        <v>664850</v>
      </c>
      <c r="I1089" t="s">
        <v>905</v>
      </c>
      <c r="J1089">
        <v>72</v>
      </c>
    </row>
    <row r="1090" spans="1:10">
      <c r="A1090">
        <v>1089</v>
      </c>
      <c r="B1090">
        <v>9750</v>
      </c>
      <c r="C1090" t="s">
        <v>276</v>
      </c>
      <c r="D1090">
        <v>720</v>
      </c>
      <c r="E1090" t="s">
        <v>887</v>
      </c>
      <c r="F1090" t="s">
        <v>877</v>
      </c>
      <c r="G1090" t="s">
        <v>881</v>
      </c>
      <c r="H1090">
        <v>663720</v>
      </c>
      <c r="I1090" t="s">
        <v>884</v>
      </c>
      <c r="J1090">
        <v>72</v>
      </c>
    </row>
    <row r="1091" spans="1:10">
      <c r="A1091">
        <v>1090</v>
      </c>
      <c r="B1091">
        <v>9750</v>
      </c>
      <c r="C1091" t="s">
        <v>276</v>
      </c>
      <c r="D1091">
        <v>870</v>
      </c>
      <c r="E1091" t="s">
        <v>900</v>
      </c>
      <c r="F1091" t="s">
        <v>903</v>
      </c>
      <c r="G1091" t="s">
        <v>902</v>
      </c>
      <c r="H1091">
        <v>664870</v>
      </c>
      <c r="I1091" t="s">
        <v>897</v>
      </c>
      <c r="J1091">
        <v>72</v>
      </c>
    </row>
    <row r="1092" spans="1:10">
      <c r="A1092">
        <v>1091</v>
      </c>
      <c r="B1092">
        <v>9760</v>
      </c>
      <c r="C1092" t="s">
        <v>630</v>
      </c>
      <c r="D1092">
        <v>720</v>
      </c>
      <c r="E1092" t="s">
        <v>887</v>
      </c>
      <c r="F1092" t="s">
        <v>877</v>
      </c>
      <c r="G1092" t="s">
        <v>881</v>
      </c>
      <c r="H1092">
        <v>663720</v>
      </c>
      <c r="I1092" t="s">
        <v>884</v>
      </c>
      <c r="J1092">
        <v>96</v>
      </c>
    </row>
    <row r="1093" spans="1:10">
      <c r="A1093">
        <v>1092</v>
      </c>
      <c r="B1093">
        <v>9760</v>
      </c>
      <c r="C1093" t="s">
        <v>630</v>
      </c>
      <c r="D1093">
        <v>870</v>
      </c>
      <c r="E1093" t="s">
        <v>900</v>
      </c>
      <c r="F1093" t="s">
        <v>903</v>
      </c>
      <c r="G1093" t="s">
        <v>902</v>
      </c>
      <c r="H1093">
        <v>664870</v>
      </c>
      <c r="I1093" t="s">
        <v>897</v>
      </c>
      <c r="J1093">
        <v>96</v>
      </c>
    </row>
    <row r="1094" spans="1:10">
      <c r="A1094">
        <v>1093</v>
      </c>
      <c r="B1094">
        <v>9780</v>
      </c>
      <c r="C1094" t="s">
        <v>966</v>
      </c>
      <c r="D1094">
        <v>870</v>
      </c>
      <c r="E1094" t="s">
        <v>900</v>
      </c>
      <c r="F1094" t="s">
        <v>965</v>
      </c>
      <c r="G1094" t="s">
        <v>160</v>
      </c>
      <c r="H1094">
        <v>664870</v>
      </c>
      <c r="I1094" t="s">
        <v>897</v>
      </c>
      <c r="J1094">
        <v>180</v>
      </c>
    </row>
    <row r="1095" spans="1:10">
      <c r="A1095">
        <v>1094</v>
      </c>
      <c r="B1095">
        <v>9791</v>
      </c>
      <c r="C1095" t="s">
        <v>964</v>
      </c>
      <c r="D1095">
        <v>881</v>
      </c>
      <c r="E1095" t="s">
        <v>963</v>
      </c>
      <c r="F1095" t="s">
        <v>940</v>
      </c>
      <c r="G1095" t="s">
        <v>939</v>
      </c>
      <c r="H1095">
        <v>664881</v>
      </c>
      <c r="I1095" t="s">
        <v>962</v>
      </c>
      <c r="J1095">
        <v>60</v>
      </c>
    </row>
    <row r="1096" spans="1:10">
      <c r="A1096">
        <v>1095</v>
      </c>
      <c r="B1096">
        <v>9792</v>
      </c>
      <c r="C1096" t="s">
        <v>945</v>
      </c>
      <c r="D1096">
        <v>8821</v>
      </c>
      <c r="E1096" t="s">
        <v>961</v>
      </c>
      <c r="F1096" t="s">
        <v>940</v>
      </c>
      <c r="G1096" t="s">
        <v>939</v>
      </c>
      <c r="H1096">
        <v>6648821</v>
      </c>
      <c r="I1096" t="s">
        <v>960</v>
      </c>
      <c r="J1096">
        <v>120</v>
      </c>
    </row>
    <row r="1097" spans="1:10">
      <c r="A1097">
        <v>1096</v>
      </c>
      <c r="B1097">
        <v>9792</v>
      </c>
      <c r="C1097" t="s">
        <v>945</v>
      </c>
      <c r="D1097">
        <v>8822</v>
      </c>
      <c r="E1097" t="s">
        <v>959</v>
      </c>
      <c r="F1097" t="s">
        <v>940</v>
      </c>
      <c r="G1097" t="s">
        <v>939</v>
      </c>
      <c r="H1097">
        <v>6648822</v>
      </c>
      <c r="I1097" t="s">
        <v>958</v>
      </c>
      <c r="J1097">
        <v>120</v>
      </c>
    </row>
    <row r="1098" spans="1:10">
      <c r="A1098">
        <v>1097</v>
      </c>
      <c r="B1098">
        <v>9792</v>
      </c>
      <c r="C1098" t="s">
        <v>945</v>
      </c>
      <c r="D1098">
        <v>8823</v>
      </c>
      <c r="E1098" t="s">
        <v>957</v>
      </c>
      <c r="F1098" t="s">
        <v>940</v>
      </c>
      <c r="G1098" t="s">
        <v>939</v>
      </c>
      <c r="H1098">
        <v>6648823</v>
      </c>
      <c r="I1098" t="s">
        <v>956</v>
      </c>
      <c r="J1098">
        <v>120</v>
      </c>
    </row>
    <row r="1099" spans="1:10">
      <c r="A1099">
        <v>1098</v>
      </c>
      <c r="B1099">
        <v>9792</v>
      </c>
      <c r="C1099" t="s">
        <v>945</v>
      </c>
      <c r="D1099">
        <v>88231</v>
      </c>
      <c r="E1099" t="s">
        <v>955</v>
      </c>
      <c r="F1099" t="s">
        <v>940</v>
      </c>
      <c r="G1099" t="s">
        <v>939</v>
      </c>
      <c r="H1099">
        <v>66488231</v>
      </c>
      <c r="I1099" t="s">
        <v>954</v>
      </c>
      <c r="J1099">
        <v>120</v>
      </c>
    </row>
    <row r="1100" spans="1:10">
      <c r="A1100">
        <v>1099</v>
      </c>
      <c r="B1100">
        <v>9792</v>
      </c>
      <c r="C1100" t="s">
        <v>945</v>
      </c>
      <c r="D1100">
        <v>8824</v>
      </c>
      <c r="E1100" t="s">
        <v>953</v>
      </c>
      <c r="F1100" t="s">
        <v>940</v>
      </c>
      <c r="G1100" t="s">
        <v>939</v>
      </c>
      <c r="H1100">
        <v>6648824</v>
      </c>
      <c r="I1100" t="s">
        <v>952</v>
      </c>
      <c r="J1100">
        <v>120</v>
      </c>
    </row>
    <row r="1101" spans="1:10">
      <c r="A1101">
        <v>1100</v>
      </c>
      <c r="B1101">
        <v>9792</v>
      </c>
      <c r="C1101" t="s">
        <v>945</v>
      </c>
      <c r="D1101">
        <v>8825</v>
      </c>
      <c r="E1101" t="s">
        <v>951</v>
      </c>
      <c r="F1101" t="s">
        <v>940</v>
      </c>
      <c r="G1101" t="s">
        <v>939</v>
      </c>
      <c r="H1101">
        <v>6648825</v>
      </c>
      <c r="I1101" t="s">
        <v>950</v>
      </c>
      <c r="J1101">
        <v>120</v>
      </c>
    </row>
    <row r="1102" spans="1:10">
      <c r="A1102">
        <v>1101</v>
      </c>
      <c r="B1102">
        <v>9792</v>
      </c>
      <c r="C1102" t="s">
        <v>945</v>
      </c>
      <c r="D1102">
        <v>8826</v>
      </c>
      <c r="E1102" t="s">
        <v>949</v>
      </c>
      <c r="F1102" t="s">
        <v>940</v>
      </c>
      <c r="G1102" t="s">
        <v>939</v>
      </c>
      <c r="H1102">
        <v>6648826</v>
      </c>
      <c r="I1102" t="s">
        <v>948</v>
      </c>
      <c r="J1102">
        <v>120</v>
      </c>
    </row>
    <row r="1103" spans="1:10">
      <c r="A1103">
        <v>1102</v>
      </c>
      <c r="B1103">
        <v>9792</v>
      </c>
      <c r="C1103" t="s">
        <v>945</v>
      </c>
      <c r="D1103">
        <v>882</v>
      </c>
      <c r="E1103" t="s">
        <v>947</v>
      </c>
      <c r="F1103" t="s">
        <v>940</v>
      </c>
      <c r="G1103" t="s">
        <v>939</v>
      </c>
      <c r="H1103">
        <v>664882</v>
      </c>
      <c r="I1103" t="s">
        <v>946</v>
      </c>
      <c r="J1103">
        <v>120</v>
      </c>
    </row>
    <row r="1104" spans="1:10">
      <c r="A1104">
        <v>1103</v>
      </c>
      <c r="B1104">
        <v>9792</v>
      </c>
      <c r="C1104" t="s">
        <v>945</v>
      </c>
      <c r="D1104">
        <v>8827</v>
      </c>
      <c r="E1104" t="s">
        <v>944</v>
      </c>
      <c r="F1104" t="s">
        <v>940</v>
      </c>
      <c r="G1104" t="s">
        <v>939</v>
      </c>
      <c r="H1104">
        <v>6648827</v>
      </c>
      <c r="I1104" t="s">
        <v>943</v>
      </c>
      <c r="J1104">
        <v>120</v>
      </c>
    </row>
    <row r="1105" spans="1:10">
      <c r="A1105">
        <v>1104</v>
      </c>
      <c r="B1105">
        <v>9793</v>
      </c>
      <c r="C1105" t="s">
        <v>942</v>
      </c>
      <c r="D1105">
        <v>883</v>
      </c>
      <c r="E1105" t="s">
        <v>941</v>
      </c>
      <c r="F1105" t="s">
        <v>940</v>
      </c>
      <c r="G1105" t="s">
        <v>939</v>
      </c>
      <c r="H1105">
        <v>664883</v>
      </c>
      <c r="I1105" t="s">
        <v>938</v>
      </c>
      <c r="J1105">
        <v>0</v>
      </c>
    </row>
    <row r="1106" spans="1:10">
      <c r="A1106">
        <v>1105</v>
      </c>
      <c r="B1106">
        <v>9800</v>
      </c>
      <c r="C1106" t="s">
        <v>257</v>
      </c>
      <c r="D1106">
        <v>700</v>
      </c>
      <c r="E1106" t="s">
        <v>928</v>
      </c>
      <c r="F1106" t="s">
        <v>933</v>
      </c>
      <c r="G1106" t="s">
        <v>932</v>
      </c>
      <c r="H1106">
        <v>663700</v>
      </c>
      <c r="I1106" t="s">
        <v>925</v>
      </c>
      <c r="J1106">
        <v>228</v>
      </c>
    </row>
    <row r="1107" spans="1:10">
      <c r="A1107">
        <v>1106</v>
      </c>
      <c r="B1107">
        <v>9800</v>
      </c>
      <c r="C1107" t="s">
        <v>257</v>
      </c>
      <c r="D1107">
        <v>720</v>
      </c>
      <c r="E1107" t="s">
        <v>887</v>
      </c>
      <c r="F1107" t="s">
        <v>877</v>
      </c>
      <c r="G1107" t="s">
        <v>881</v>
      </c>
      <c r="H1107">
        <v>663720</v>
      </c>
      <c r="I1107" t="s">
        <v>884</v>
      </c>
      <c r="J1107">
        <v>240</v>
      </c>
    </row>
    <row r="1108" spans="1:10">
      <c r="A1108">
        <v>1107</v>
      </c>
      <c r="B1108">
        <v>9800</v>
      </c>
      <c r="C1108" t="s">
        <v>257</v>
      </c>
      <c r="D1108">
        <v>850</v>
      </c>
      <c r="E1108" t="s">
        <v>906</v>
      </c>
      <c r="F1108" t="s">
        <v>903</v>
      </c>
      <c r="G1108" t="s">
        <v>902</v>
      </c>
      <c r="H1108">
        <v>664850</v>
      </c>
      <c r="I1108" t="s">
        <v>905</v>
      </c>
      <c r="J1108">
        <v>180</v>
      </c>
    </row>
    <row r="1109" spans="1:10">
      <c r="A1109">
        <v>1108</v>
      </c>
      <c r="B1109">
        <v>9810</v>
      </c>
      <c r="C1109" t="s">
        <v>937</v>
      </c>
      <c r="D1109">
        <v>700</v>
      </c>
      <c r="E1109" t="s">
        <v>928</v>
      </c>
      <c r="F1109" t="s">
        <v>933</v>
      </c>
      <c r="G1109" t="s">
        <v>932</v>
      </c>
      <c r="H1109">
        <v>663700</v>
      </c>
      <c r="I1109" t="s">
        <v>925</v>
      </c>
      <c r="J1109">
        <v>120</v>
      </c>
    </row>
    <row r="1110" spans="1:10">
      <c r="A1110">
        <v>1109</v>
      </c>
      <c r="B1110">
        <v>9820</v>
      </c>
      <c r="C1110" t="s">
        <v>936</v>
      </c>
      <c r="D1110">
        <v>700</v>
      </c>
      <c r="E1110" t="s">
        <v>928</v>
      </c>
      <c r="F1110" t="s">
        <v>933</v>
      </c>
      <c r="G1110" t="s">
        <v>932</v>
      </c>
      <c r="H1110">
        <v>663700</v>
      </c>
      <c r="I1110" t="s">
        <v>925</v>
      </c>
      <c r="J1110">
        <v>144</v>
      </c>
    </row>
    <row r="1111" spans="1:10">
      <c r="A1111">
        <v>1110</v>
      </c>
      <c r="B1111">
        <v>9830</v>
      </c>
      <c r="C1111" t="s">
        <v>676</v>
      </c>
      <c r="D1111">
        <v>700</v>
      </c>
      <c r="E1111" t="s">
        <v>928</v>
      </c>
      <c r="F1111" t="s">
        <v>933</v>
      </c>
      <c r="G1111" t="s">
        <v>932</v>
      </c>
      <c r="H1111">
        <v>663700</v>
      </c>
      <c r="I1111" t="s">
        <v>925</v>
      </c>
      <c r="J1111">
        <v>240</v>
      </c>
    </row>
    <row r="1112" spans="1:10">
      <c r="A1112">
        <v>1111</v>
      </c>
      <c r="B1112">
        <v>9830</v>
      </c>
      <c r="C1112" t="s">
        <v>676</v>
      </c>
      <c r="D1112">
        <v>720</v>
      </c>
      <c r="E1112" t="s">
        <v>887</v>
      </c>
      <c r="F1112" t="s">
        <v>877</v>
      </c>
      <c r="G1112" t="s">
        <v>881</v>
      </c>
      <c r="H1112">
        <v>663720</v>
      </c>
      <c r="I1112" t="s">
        <v>884</v>
      </c>
      <c r="J1112">
        <v>240</v>
      </c>
    </row>
    <row r="1113" spans="1:10">
      <c r="A1113">
        <v>1112</v>
      </c>
      <c r="B1113">
        <v>9830</v>
      </c>
      <c r="C1113" t="s">
        <v>676</v>
      </c>
      <c r="D1113">
        <v>850</v>
      </c>
      <c r="E1113" t="s">
        <v>906</v>
      </c>
      <c r="F1113" t="s">
        <v>903</v>
      </c>
      <c r="G1113" t="s">
        <v>902</v>
      </c>
      <c r="H1113">
        <v>664850</v>
      </c>
      <c r="I1113" t="s">
        <v>905</v>
      </c>
      <c r="J1113">
        <v>180</v>
      </c>
    </row>
    <row r="1114" spans="1:10">
      <c r="A1114">
        <v>1113</v>
      </c>
      <c r="B1114">
        <v>9840</v>
      </c>
      <c r="C1114" t="s">
        <v>935</v>
      </c>
      <c r="D1114">
        <v>700</v>
      </c>
      <c r="E1114" t="s">
        <v>928</v>
      </c>
      <c r="F1114" t="s">
        <v>933</v>
      </c>
      <c r="G1114" t="s">
        <v>932</v>
      </c>
      <c r="H1114">
        <v>663700</v>
      </c>
      <c r="I1114" t="s">
        <v>925</v>
      </c>
      <c r="J1114">
        <v>144</v>
      </c>
    </row>
    <row r="1115" spans="1:10">
      <c r="A1115">
        <v>1114</v>
      </c>
      <c r="B1115">
        <v>9850</v>
      </c>
      <c r="C1115" t="s">
        <v>934</v>
      </c>
      <c r="D1115">
        <v>700</v>
      </c>
      <c r="E1115" t="s">
        <v>928</v>
      </c>
      <c r="F1115" t="s">
        <v>933</v>
      </c>
      <c r="G1115" t="s">
        <v>932</v>
      </c>
      <c r="H1115">
        <v>663700</v>
      </c>
      <c r="I1115" t="s">
        <v>925</v>
      </c>
      <c r="J1115">
        <v>144</v>
      </c>
    </row>
    <row r="1116" spans="1:10">
      <c r="A1116">
        <v>1115</v>
      </c>
      <c r="B1116">
        <v>9860</v>
      </c>
      <c r="C1116" t="s">
        <v>931</v>
      </c>
      <c r="D1116">
        <v>700</v>
      </c>
      <c r="E1116" t="s">
        <v>928</v>
      </c>
      <c r="F1116" t="s">
        <v>927</v>
      </c>
      <c r="G1116" t="s">
        <v>926</v>
      </c>
      <c r="H1116">
        <v>663700</v>
      </c>
      <c r="I1116" t="s">
        <v>925</v>
      </c>
      <c r="J1116">
        <v>144</v>
      </c>
    </row>
    <row r="1117" spans="1:10">
      <c r="A1117">
        <v>1116</v>
      </c>
      <c r="B1117">
        <v>9870</v>
      </c>
      <c r="C1117" t="s">
        <v>930</v>
      </c>
      <c r="D1117">
        <v>700</v>
      </c>
      <c r="E1117" t="s">
        <v>928</v>
      </c>
      <c r="F1117" t="s">
        <v>927</v>
      </c>
      <c r="G1117" t="s">
        <v>926</v>
      </c>
      <c r="H1117">
        <v>663700</v>
      </c>
      <c r="I1117" t="s">
        <v>925</v>
      </c>
      <c r="J1117">
        <v>144</v>
      </c>
    </row>
    <row r="1118" spans="1:10">
      <c r="A1118">
        <v>1117</v>
      </c>
      <c r="B1118">
        <v>9880</v>
      </c>
      <c r="C1118" t="s">
        <v>706</v>
      </c>
      <c r="D1118">
        <v>700</v>
      </c>
      <c r="E1118" t="s">
        <v>928</v>
      </c>
      <c r="F1118" t="s">
        <v>927</v>
      </c>
      <c r="G1118" t="s">
        <v>926</v>
      </c>
      <c r="H1118">
        <v>663700</v>
      </c>
      <c r="I1118" t="s">
        <v>925</v>
      </c>
      <c r="J1118">
        <v>180</v>
      </c>
    </row>
    <row r="1119" spans="1:10">
      <c r="A1119">
        <v>1118</v>
      </c>
      <c r="B1119">
        <v>9880</v>
      </c>
      <c r="C1119" t="s">
        <v>706</v>
      </c>
      <c r="D1119">
        <v>850</v>
      </c>
      <c r="E1119" t="s">
        <v>906</v>
      </c>
      <c r="F1119" t="s">
        <v>877</v>
      </c>
      <c r="G1119" t="s">
        <v>881</v>
      </c>
      <c r="H1119">
        <v>664850</v>
      </c>
      <c r="I1119" t="s">
        <v>905</v>
      </c>
      <c r="J1119">
        <v>72</v>
      </c>
    </row>
    <row r="1120" spans="1:10">
      <c r="A1120">
        <v>1119</v>
      </c>
      <c r="B1120">
        <v>9890</v>
      </c>
      <c r="C1120" t="s">
        <v>929</v>
      </c>
      <c r="D1120">
        <v>700</v>
      </c>
      <c r="E1120" t="s">
        <v>928</v>
      </c>
      <c r="F1120" t="s">
        <v>927</v>
      </c>
      <c r="G1120" t="s">
        <v>926</v>
      </c>
      <c r="H1120">
        <v>663700</v>
      </c>
      <c r="I1120" t="s">
        <v>925</v>
      </c>
      <c r="J1120">
        <v>144</v>
      </c>
    </row>
    <row r="1121" spans="1:10">
      <c r="A1121">
        <v>1120</v>
      </c>
      <c r="B1121">
        <v>9900</v>
      </c>
      <c r="C1121" t="s">
        <v>922</v>
      </c>
      <c r="D1121">
        <v>740</v>
      </c>
      <c r="E1121" t="s">
        <v>924</v>
      </c>
      <c r="F1121" t="s">
        <v>903</v>
      </c>
      <c r="G1121" t="s">
        <v>902</v>
      </c>
      <c r="H1121">
        <v>663740</v>
      </c>
      <c r="I1121" t="s">
        <v>923</v>
      </c>
      <c r="J1121">
        <v>144</v>
      </c>
    </row>
    <row r="1122" spans="1:10">
      <c r="A1122">
        <v>1121</v>
      </c>
      <c r="B1122">
        <v>9900</v>
      </c>
      <c r="C1122" t="s">
        <v>922</v>
      </c>
      <c r="D1122">
        <v>870</v>
      </c>
      <c r="E1122" t="s">
        <v>900</v>
      </c>
      <c r="F1122" t="s">
        <v>903</v>
      </c>
      <c r="G1122" t="s">
        <v>902</v>
      </c>
      <c r="H1122">
        <v>664870</v>
      </c>
      <c r="I1122" t="s">
        <v>897</v>
      </c>
      <c r="J1122">
        <v>96</v>
      </c>
    </row>
    <row r="1123" spans="1:10">
      <c r="A1123">
        <v>1122</v>
      </c>
      <c r="B1123">
        <v>9910</v>
      </c>
      <c r="C1123" t="s">
        <v>921</v>
      </c>
      <c r="D1123">
        <v>870</v>
      </c>
      <c r="E1123" t="s">
        <v>900</v>
      </c>
      <c r="F1123" t="s">
        <v>903</v>
      </c>
      <c r="G1123" t="s">
        <v>902</v>
      </c>
      <c r="H1123">
        <v>664870</v>
      </c>
      <c r="I1123" t="s">
        <v>897</v>
      </c>
      <c r="J1123">
        <v>144</v>
      </c>
    </row>
    <row r="1124" spans="1:10">
      <c r="A1124">
        <v>1123</v>
      </c>
      <c r="B1124">
        <v>9920</v>
      </c>
      <c r="C1124" t="s">
        <v>911</v>
      </c>
      <c r="D1124">
        <v>79100</v>
      </c>
      <c r="E1124" t="s">
        <v>920</v>
      </c>
      <c r="F1124" t="s">
        <v>919</v>
      </c>
      <c r="G1124" t="s">
        <v>918</v>
      </c>
      <c r="H1124">
        <v>663009</v>
      </c>
      <c r="I1124" t="s">
        <v>917</v>
      </c>
      <c r="J1124">
        <v>60</v>
      </c>
    </row>
    <row r="1125" spans="1:10">
      <c r="A1125">
        <v>1124</v>
      </c>
      <c r="B1125">
        <v>9920</v>
      </c>
      <c r="C1125" t="s">
        <v>911</v>
      </c>
      <c r="D1125">
        <v>790</v>
      </c>
      <c r="E1125" t="s">
        <v>916</v>
      </c>
      <c r="F1125" t="s">
        <v>914</v>
      </c>
      <c r="G1125" t="s">
        <v>913</v>
      </c>
      <c r="H1125">
        <v>663790</v>
      </c>
      <c r="I1125" t="s">
        <v>912</v>
      </c>
      <c r="J1125">
        <v>1</v>
      </c>
    </row>
    <row r="1126" spans="1:10">
      <c r="A1126">
        <v>1125</v>
      </c>
      <c r="B1126">
        <v>9920</v>
      </c>
      <c r="C1126" t="s">
        <v>911</v>
      </c>
      <c r="D1126">
        <v>820</v>
      </c>
      <c r="E1126" t="s">
        <v>915</v>
      </c>
      <c r="F1126" t="s">
        <v>914</v>
      </c>
      <c r="G1126" t="s">
        <v>913</v>
      </c>
      <c r="H1126">
        <v>663790</v>
      </c>
      <c r="I1126" t="s">
        <v>912</v>
      </c>
      <c r="J1126">
        <v>1</v>
      </c>
    </row>
    <row r="1127" spans="1:10">
      <c r="A1127">
        <v>1126</v>
      </c>
      <c r="B1127">
        <v>9920</v>
      </c>
      <c r="C1127" t="s">
        <v>911</v>
      </c>
      <c r="D1127">
        <v>870</v>
      </c>
      <c r="E1127" t="s">
        <v>900</v>
      </c>
      <c r="F1127" t="s">
        <v>903</v>
      </c>
      <c r="G1127" t="s">
        <v>902</v>
      </c>
      <c r="H1127">
        <v>664870</v>
      </c>
      <c r="I1127" t="s">
        <v>897</v>
      </c>
      <c r="J1127">
        <v>120</v>
      </c>
    </row>
    <row r="1128" spans="1:10">
      <c r="A1128">
        <v>1127</v>
      </c>
      <c r="B1128">
        <v>9930</v>
      </c>
      <c r="C1128" t="s">
        <v>910</v>
      </c>
      <c r="D1128">
        <v>850</v>
      </c>
      <c r="E1128" t="s">
        <v>906</v>
      </c>
      <c r="F1128" t="s">
        <v>903</v>
      </c>
      <c r="G1128" t="s">
        <v>902</v>
      </c>
      <c r="H1128">
        <v>664850</v>
      </c>
      <c r="I1128" t="s">
        <v>905</v>
      </c>
      <c r="J1128">
        <v>180</v>
      </c>
    </row>
    <row r="1129" spans="1:10">
      <c r="A1129">
        <v>1128</v>
      </c>
      <c r="B1129">
        <v>9930</v>
      </c>
      <c r="C1129" t="s">
        <v>910</v>
      </c>
      <c r="D1129">
        <v>870</v>
      </c>
      <c r="E1129" t="s">
        <v>900</v>
      </c>
      <c r="F1129" t="s">
        <v>903</v>
      </c>
      <c r="G1129" t="s">
        <v>902</v>
      </c>
      <c r="H1129">
        <v>664870</v>
      </c>
      <c r="I1129" t="s">
        <v>897</v>
      </c>
      <c r="J1129">
        <v>120</v>
      </c>
    </row>
    <row r="1130" spans="1:10">
      <c r="A1130">
        <v>1129</v>
      </c>
      <c r="B1130">
        <v>9940</v>
      </c>
      <c r="C1130" t="s">
        <v>909</v>
      </c>
      <c r="D1130">
        <v>870</v>
      </c>
      <c r="E1130" t="s">
        <v>900</v>
      </c>
      <c r="F1130" t="s">
        <v>903</v>
      </c>
      <c r="G1130" t="s">
        <v>902</v>
      </c>
      <c r="H1130">
        <v>664870</v>
      </c>
      <c r="I1130" t="s">
        <v>897</v>
      </c>
      <c r="J1130">
        <v>300</v>
      </c>
    </row>
    <row r="1131" spans="1:10">
      <c r="A1131">
        <v>1130</v>
      </c>
      <c r="B1131">
        <v>9950</v>
      </c>
      <c r="C1131" t="s">
        <v>908</v>
      </c>
      <c r="D1131">
        <v>870</v>
      </c>
      <c r="E1131" t="s">
        <v>900</v>
      </c>
      <c r="F1131" t="s">
        <v>903</v>
      </c>
      <c r="G1131" t="s">
        <v>902</v>
      </c>
      <c r="H1131">
        <v>664870</v>
      </c>
      <c r="I1131" t="s">
        <v>897</v>
      </c>
      <c r="J1131">
        <v>168</v>
      </c>
    </row>
    <row r="1132" spans="1:10">
      <c r="A1132">
        <v>1131</v>
      </c>
      <c r="B1132">
        <v>9960</v>
      </c>
      <c r="C1132" t="s">
        <v>907</v>
      </c>
      <c r="D1132">
        <v>870</v>
      </c>
      <c r="E1132" t="s">
        <v>900</v>
      </c>
      <c r="F1132" t="s">
        <v>903</v>
      </c>
      <c r="G1132" t="s">
        <v>902</v>
      </c>
      <c r="H1132">
        <v>664870</v>
      </c>
      <c r="I1132" t="s">
        <v>897</v>
      </c>
      <c r="J1132">
        <v>156</v>
      </c>
    </row>
    <row r="1133" spans="1:10">
      <c r="A1133">
        <v>1132</v>
      </c>
      <c r="B1133">
        <v>9970</v>
      </c>
      <c r="C1133" t="s">
        <v>904</v>
      </c>
      <c r="D1133">
        <v>850</v>
      </c>
      <c r="E1133" t="s">
        <v>906</v>
      </c>
      <c r="F1133" t="s">
        <v>903</v>
      </c>
      <c r="G1133" t="s">
        <v>902</v>
      </c>
      <c r="H1133">
        <v>664850</v>
      </c>
      <c r="I1133" t="s">
        <v>905</v>
      </c>
      <c r="J1133">
        <v>180</v>
      </c>
    </row>
    <row r="1134" spans="1:10">
      <c r="A1134">
        <v>1133</v>
      </c>
      <c r="B1134">
        <v>9970</v>
      </c>
      <c r="C1134" t="s">
        <v>904</v>
      </c>
      <c r="D1134">
        <v>870</v>
      </c>
      <c r="E1134" t="s">
        <v>900</v>
      </c>
      <c r="F1134" t="s">
        <v>903</v>
      </c>
      <c r="G1134" t="s">
        <v>902</v>
      </c>
      <c r="H1134">
        <v>664870</v>
      </c>
      <c r="I1134" t="s">
        <v>897</v>
      </c>
      <c r="J1134">
        <v>120</v>
      </c>
    </row>
    <row r="1135" spans="1:10">
      <c r="A1135">
        <v>1134</v>
      </c>
      <c r="B1135">
        <v>9980</v>
      </c>
      <c r="C1135" t="s">
        <v>901</v>
      </c>
      <c r="D1135">
        <v>870</v>
      </c>
      <c r="E1135" t="s">
        <v>900</v>
      </c>
      <c r="F1135" t="s">
        <v>899</v>
      </c>
      <c r="G1135" t="s">
        <v>898</v>
      </c>
      <c r="H1135">
        <v>664870</v>
      </c>
      <c r="I1135" t="s">
        <v>897</v>
      </c>
      <c r="J1135">
        <v>240</v>
      </c>
    </row>
    <row r="1136" spans="1:10">
      <c r="A1136">
        <v>1135</v>
      </c>
      <c r="D1136">
        <v>671</v>
      </c>
      <c r="E1136" t="s">
        <v>890</v>
      </c>
      <c r="F1136" t="s">
        <v>896</v>
      </c>
      <c r="G1136" t="s">
        <v>895</v>
      </c>
      <c r="H1136">
        <v>66671</v>
      </c>
      <c r="I1136" t="s">
        <v>889</v>
      </c>
      <c r="J1136">
        <v>0</v>
      </c>
    </row>
    <row r="1137" spans="1:10">
      <c r="A1137">
        <v>1136</v>
      </c>
      <c r="D1137">
        <v>67</v>
      </c>
      <c r="E1137" t="s">
        <v>894</v>
      </c>
      <c r="F1137" t="s">
        <v>893</v>
      </c>
      <c r="G1137" t="s">
        <v>892</v>
      </c>
      <c r="H1137">
        <v>66670</v>
      </c>
      <c r="I1137" t="s">
        <v>891</v>
      </c>
      <c r="J1137">
        <v>0</v>
      </c>
    </row>
    <row r="1138" spans="1:10">
      <c r="A1138">
        <v>1137</v>
      </c>
      <c r="B1138">
        <v>999913</v>
      </c>
      <c r="C1138" t="s">
        <v>888</v>
      </c>
      <c r="D1138">
        <v>671</v>
      </c>
      <c r="E1138" t="s">
        <v>890</v>
      </c>
      <c r="F1138" t="s">
        <v>886</v>
      </c>
      <c r="G1138" t="s">
        <v>885</v>
      </c>
      <c r="H1138">
        <v>66671</v>
      </c>
      <c r="I1138" t="s">
        <v>889</v>
      </c>
      <c r="J1138">
        <v>120</v>
      </c>
    </row>
    <row r="1139" spans="1:10">
      <c r="A1139">
        <v>1138</v>
      </c>
      <c r="B1139">
        <v>999913</v>
      </c>
      <c r="C1139" t="s">
        <v>888</v>
      </c>
      <c r="D1139">
        <v>720</v>
      </c>
      <c r="E1139" t="s">
        <v>887</v>
      </c>
      <c r="F1139" t="s">
        <v>886</v>
      </c>
      <c r="G1139" t="s">
        <v>885</v>
      </c>
      <c r="H1139">
        <v>663720</v>
      </c>
      <c r="I1139" t="s">
        <v>884</v>
      </c>
      <c r="J1139">
        <v>120</v>
      </c>
    </row>
  </sheetData>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8">
    <tabColor rgb="FFC00000"/>
  </sheetPr>
  <dimension ref="A2:K25"/>
  <sheetViews>
    <sheetView workbookViewId="0">
      <selection activeCell="C14" sqref="C14"/>
    </sheetView>
  </sheetViews>
  <sheetFormatPr baseColWidth="10" defaultRowHeight="15"/>
  <cols>
    <col min="1" max="1" width="11.5703125" style="32"/>
    <col min="2" max="2" width="35.42578125" style="32" customWidth="1"/>
    <col min="3" max="3" width="8.85546875" style="32" customWidth="1"/>
    <col min="4" max="4" width="28.5703125" style="32" customWidth="1"/>
    <col min="5" max="5" width="29.140625" bestFit="1" customWidth="1"/>
  </cols>
  <sheetData>
    <row r="2" spans="1:11">
      <c r="B2" s="31" t="s">
        <v>111</v>
      </c>
      <c r="C2" s="31"/>
      <c r="D2" s="31"/>
      <c r="E2" s="15" t="s">
        <v>112</v>
      </c>
      <c r="F2" s="15"/>
      <c r="G2" s="15"/>
      <c r="H2" s="15"/>
    </row>
    <row r="3" spans="1:11">
      <c r="B3" s="34">
        <f>YEAR(Kalkulationsblatt!Q22)</f>
        <v>1900</v>
      </c>
      <c r="D3" s="31" t="s">
        <v>108</v>
      </c>
      <c r="E3" s="15" t="s">
        <v>108</v>
      </c>
      <c r="F3" s="15">
        <v>2013</v>
      </c>
      <c r="G3" s="15">
        <v>2014</v>
      </c>
      <c r="H3" s="15">
        <v>2015</v>
      </c>
      <c r="I3" s="15">
        <v>2016</v>
      </c>
      <c r="J3" s="15">
        <v>2017</v>
      </c>
      <c r="K3" s="15">
        <v>2018</v>
      </c>
    </row>
    <row r="4" spans="1:11">
      <c r="A4" s="31" t="s">
        <v>31</v>
      </c>
      <c r="B4" s="33" t="e">
        <f>HLOOKUP(YEAR(Kalkulationsblatt!$Q$22),$E$3:$DF$23,2,TRUE)</f>
        <v>#N/A</v>
      </c>
      <c r="C4" s="31"/>
      <c r="D4" s="31" t="s">
        <v>31</v>
      </c>
      <c r="E4" s="15" t="s">
        <v>31</v>
      </c>
      <c r="F4" s="15">
        <v>1</v>
      </c>
      <c r="G4" s="15">
        <v>1</v>
      </c>
      <c r="H4" s="15">
        <v>1</v>
      </c>
      <c r="I4" s="15">
        <v>1</v>
      </c>
      <c r="J4" s="15">
        <v>1</v>
      </c>
      <c r="K4" s="15">
        <v>1</v>
      </c>
    </row>
    <row r="5" spans="1:11">
      <c r="A5" s="31" t="s">
        <v>32</v>
      </c>
      <c r="B5" s="33" t="e">
        <f>HLOOKUP(YEAR(Kalkulationsblatt!$Q$22),$E$3:$DF$23,3,TRUE)</f>
        <v>#N/A</v>
      </c>
      <c r="C5" s="31"/>
      <c r="D5" s="31" t="s">
        <v>32</v>
      </c>
      <c r="E5" s="15" t="s">
        <v>32</v>
      </c>
      <c r="F5" s="15">
        <v>2</v>
      </c>
      <c r="G5" s="15">
        <v>2</v>
      </c>
      <c r="H5" s="15">
        <v>2</v>
      </c>
      <c r="I5" s="15">
        <v>2</v>
      </c>
      <c r="J5" s="15">
        <v>2</v>
      </c>
      <c r="K5" s="15">
        <v>2</v>
      </c>
    </row>
    <row r="6" spans="1:11">
      <c r="A6" s="31" t="s">
        <v>34</v>
      </c>
      <c r="B6" s="33" t="e">
        <f>HLOOKUP(YEAR(Kalkulationsblatt!$Q$22),$E$3:$DF$23,4,TRUE)</f>
        <v>#N/A</v>
      </c>
      <c r="C6" s="31"/>
      <c r="D6" s="31" t="s">
        <v>34</v>
      </c>
      <c r="E6" s="15" t="s">
        <v>34</v>
      </c>
      <c r="F6" s="15">
        <v>3</v>
      </c>
      <c r="G6" s="15">
        <v>3</v>
      </c>
      <c r="H6" s="15">
        <v>3</v>
      </c>
      <c r="I6" s="15">
        <v>3</v>
      </c>
      <c r="J6" s="15">
        <v>3</v>
      </c>
      <c r="K6" s="15">
        <v>3</v>
      </c>
    </row>
    <row r="7" spans="1:11">
      <c r="A7" s="31" t="s">
        <v>36</v>
      </c>
      <c r="B7" s="33" t="e">
        <f>HLOOKUP(YEAR(Kalkulationsblatt!$Q$22),$E$3:$DF$23,5,TRUE)</f>
        <v>#N/A</v>
      </c>
      <c r="C7" s="31"/>
      <c r="D7" s="31" t="s">
        <v>36</v>
      </c>
      <c r="E7" s="15" t="s">
        <v>36</v>
      </c>
      <c r="F7" s="15">
        <v>4</v>
      </c>
      <c r="G7" s="15">
        <v>4</v>
      </c>
      <c r="H7" s="15">
        <v>4</v>
      </c>
      <c r="I7" s="15">
        <v>4</v>
      </c>
      <c r="J7" s="15">
        <v>4</v>
      </c>
      <c r="K7" s="15">
        <v>4</v>
      </c>
    </row>
    <row r="8" spans="1:11">
      <c r="A8" s="31" t="s">
        <v>38</v>
      </c>
      <c r="B8" s="33" t="e">
        <f>HLOOKUP(YEAR(Kalkulationsblatt!$Q$22),$E$3:$DF$23,6,TRUE)</f>
        <v>#N/A</v>
      </c>
      <c r="C8" s="31"/>
      <c r="D8" s="31" t="s">
        <v>38</v>
      </c>
      <c r="E8" s="15" t="s">
        <v>38</v>
      </c>
      <c r="F8" s="15">
        <v>5</v>
      </c>
      <c r="G8" s="15">
        <v>5</v>
      </c>
      <c r="H8" s="15">
        <v>5</v>
      </c>
      <c r="I8" s="15">
        <v>5</v>
      </c>
      <c r="J8" s="15">
        <v>5</v>
      </c>
      <c r="K8" s="15">
        <v>5</v>
      </c>
    </row>
    <row r="9" spans="1:11">
      <c r="A9" s="31" t="s">
        <v>39</v>
      </c>
      <c r="B9" s="33" t="e">
        <f>HLOOKUP(YEAR(Kalkulationsblatt!$Q$22),$E$3:$DF$23,7,TRUE)</f>
        <v>#N/A</v>
      </c>
      <c r="C9" s="31"/>
      <c r="D9" s="31" t="s">
        <v>39</v>
      </c>
      <c r="E9" s="15" t="s">
        <v>39</v>
      </c>
      <c r="F9" s="15">
        <v>6</v>
      </c>
      <c r="G9" s="15">
        <v>6</v>
      </c>
      <c r="H9" s="15">
        <v>6</v>
      </c>
      <c r="I9" s="15">
        <v>6</v>
      </c>
      <c r="J9" s="15">
        <v>6</v>
      </c>
      <c r="K9" s="15">
        <v>6</v>
      </c>
    </row>
    <row r="10" spans="1:11">
      <c r="A10" s="31" t="s">
        <v>40</v>
      </c>
      <c r="B10" s="33" t="e">
        <f>HLOOKUP(YEAR(Kalkulationsblatt!$Q$22),$E$3:$DF$23,8,TRUE)</f>
        <v>#N/A</v>
      </c>
      <c r="C10" s="31"/>
      <c r="D10" s="31" t="s">
        <v>40</v>
      </c>
      <c r="E10" s="15" t="s">
        <v>40</v>
      </c>
      <c r="F10" s="15">
        <v>7</v>
      </c>
      <c r="G10" s="15">
        <v>7</v>
      </c>
      <c r="H10" s="15">
        <v>7</v>
      </c>
      <c r="I10" s="15">
        <v>7</v>
      </c>
      <c r="J10" s="15">
        <v>7</v>
      </c>
      <c r="K10" s="15">
        <v>7</v>
      </c>
    </row>
    <row r="11" spans="1:11">
      <c r="A11" s="31" t="s">
        <v>41</v>
      </c>
      <c r="B11" s="33" t="e">
        <f>HLOOKUP(YEAR(Kalkulationsblatt!$Q$22),$E$3:$DF$23,9,TRUE)</f>
        <v>#N/A</v>
      </c>
      <c r="C11" s="31"/>
      <c r="D11" s="31" t="s">
        <v>41</v>
      </c>
      <c r="E11" s="15" t="s">
        <v>41</v>
      </c>
      <c r="F11" s="15">
        <v>8</v>
      </c>
      <c r="G11" s="15">
        <v>8</v>
      </c>
      <c r="H11" s="15">
        <v>8</v>
      </c>
      <c r="I11" s="15">
        <v>8</v>
      </c>
      <c r="J11" s="15">
        <v>8</v>
      </c>
      <c r="K11" s="15">
        <v>8</v>
      </c>
    </row>
    <row r="12" spans="1:11">
      <c r="A12" s="31" t="s">
        <v>42</v>
      </c>
      <c r="B12" s="33" t="e">
        <f>HLOOKUP(YEAR(Kalkulationsblatt!$Q$22),$E$3:$DF$23,10,TRUE)</f>
        <v>#N/A</v>
      </c>
      <c r="C12" s="31"/>
      <c r="D12" s="31" t="s">
        <v>42</v>
      </c>
      <c r="E12" s="15" t="s">
        <v>42</v>
      </c>
      <c r="F12" s="15">
        <v>9</v>
      </c>
      <c r="G12" s="15">
        <v>9</v>
      </c>
      <c r="H12" s="15">
        <v>9</v>
      </c>
      <c r="I12" s="15">
        <v>9</v>
      </c>
      <c r="J12" s="15">
        <v>9</v>
      </c>
      <c r="K12" s="15">
        <v>9</v>
      </c>
    </row>
    <row r="13" spans="1:11">
      <c r="A13" s="31" t="s">
        <v>43</v>
      </c>
      <c r="B13" s="33" t="e">
        <f>HLOOKUP(YEAR(Kalkulationsblatt!$Q$22),$E$3:$DF$23,11,TRUE)</f>
        <v>#N/A</v>
      </c>
      <c r="C13" s="31"/>
      <c r="D13" s="31" t="s">
        <v>43</v>
      </c>
      <c r="E13" s="15" t="s">
        <v>43</v>
      </c>
      <c r="F13" s="15">
        <v>10</v>
      </c>
      <c r="G13" s="15">
        <v>10</v>
      </c>
      <c r="H13" s="15">
        <v>10</v>
      </c>
      <c r="I13" s="15">
        <v>10</v>
      </c>
      <c r="J13" s="15">
        <v>10</v>
      </c>
      <c r="K13" s="15">
        <v>10</v>
      </c>
    </row>
    <row r="14" spans="1:11">
      <c r="A14" s="31" t="s">
        <v>44</v>
      </c>
      <c r="B14" s="33" t="e">
        <f>HLOOKUP(YEAR(Kalkulationsblatt!$Q$22),$E$3:$DF$23,12,TRUE)</f>
        <v>#N/A</v>
      </c>
      <c r="C14" s="31"/>
      <c r="D14" s="31" t="s">
        <v>44</v>
      </c>
      <c r="E14" s="15" t="s">
        <v>44</v>
      </c>
      <c r="F14" s="15">
        <v>11</v>
      </c>
      <c r="G14" s="15">
        <v>11</v>
      </c>
      <c r="H14" s="15">
        <v>11</v>
      </c>
      <c r="I14" s="15">
        <v>11</v>
      </c>
      <c r="J14" s="15">
        <v>11</v>
      </c>
      <c r="K14" s="15">
        <v>11</v>
      </c>
    </row>
    <row r="15" spans="1:11">
      <c r="A15" s="31" t="s">
        <v>45</v>
      </c>
      <c r="B15" s="33" t="e">
        <f>HLOOKUP(YEAR(Kalkulationsblatt!$Q$22),$E$3:$DF$23,13,TRUE)</f>
        <v>#N/A</v>
      </c>
      <c r="C15" s="31"/>
      <c r="D15" s="31" t="s">
        <v>45</v>
      </c>
      <c r="E15" s="15" t="s">
        <v>45</v>
      </c>
      <c r="F15" s="15">
        <v>12</v>
      </c>
      <c r="G15" s="15">
        <v>12</v>
      </c>
      <c r="H15" s="15">
        <v>12</v>
      </c>
      <c r="I15" s="15">
        <v>12</v>
      </c>
      <c r="J15" s="15">
        <v>12</v>
      </c>
      <c r="K15" s="15">
        <v>12</v>
      </c>
    </row>
    <row r="16" spans="1:11">
      <c r="A16" s="31" t="s">
        <v>46</v>
      </c>
      <c r="B16" s="33" t="e">
        <f>HLOOKUP(YEAR(Kalkulationsblatt!$Q$22),$E$3:$DF$23,14,TRUE)</f>
        <v>#N/A</v>
      </c>
      <c r="C16" s="31"/>
      <c r="D16" s="31" t="s">
        <v>46</v>
      </c>
      <c r="E16" s="15" t="s">
        <v>46</v>
      </c>
      <c r="F16" s="15">
        <v>13</v>
      </c>
      <c r="G16" s="15">
        <v>13</v>
      </c>
      <c r="H16" s="15">
        <v>13</v>
      </c>
      <c r="I16" s="15">
        <v>13</v>
      </c>
      <c r="J16" s="15">
        <v>13</v>
      </c>
      <c r="K16" s="15">
        <v>13</v>
      </c>
    </row>
    <row r="17" spans="1:11">
      <c r="A17" s="31" t="s">
        <v>48</v>
      </c>
      <c r="B17" s="33" t="e">
        <f>HLOOKUP(YEAR(Kalkulationsblatt!$Q$22),$E$3:$DF$23,15,TRUE)</f>
        <v>#N/A</v>
      </c>
      <c r="C17" s="31"/>
      <c r="D17" s="31" t="s">
        <v>48</v>
      </c>
      <c r="E17" s="15" t="s">
        <v>48</v>
      </c>
      <c r="F17" s="15">
        <v>14</v>
      </c>
      <c r="G17" s="15">
        <v>14</v>
      </c>
      <c r="H17" s="15">
        <v>14</v>
      </c>
      <c r="I17" s="15">
        <v>14</v>
      </c>
      <c r="J17" s="15">
        <v>14</v>
      </c>
      <c r="K17" s="15">
        <v>14</v>
      </c>
    </row>
    <row r="18" spans="1:11">
      <c r="A18" s="31" t="s">
        <v>49</v>
      </c>
      <c r="B18" s="33" t="e">
        <f>HLOOKUP(YEAR(Kalkulationsblatt!$Q$22),$E$3:$DF$23,16,TRUE)</f>
        <v>#N/A</v>
      </c>
      <c r="C18" s="31"/>
      <c r="D18" s="31" t="s">
        <v>49</v>
      </c>
      <c r="E18" s="15" t="s">
        <v>49</v>
      </c>
      <c r="F18" s="15">
        <v>15</v>
      </c>
      <c r="G18" s="15">
        <v>15</v>
      </c>
      <c r="H18" s="15">
        <v>15</v>
      </c>
      <c r="I18" s="15">
        <v>15</v>
      </c>
      <c r="J18" s="15">
        <v>15</v>
      </c>
      <c r="K18" s="15">
        <v>15</v>
      </c>
    </row>
    <row r="19" spans="1:11">
      <c r="A19" s="31" t="s">
        <v>106</v>
      </c>
      <c r="B19" s="33" t="e">
        <f>HLOOKUP(YEAR(Kalkulationsblatt!$Q$22),$E$3:$DF$23,17,TRUE)</f>
        <v>#N/A</v>
      </c>
      <c r="C19" s="31"/>
      <c r="D19" s="31" t="s">
        <v>106</v>
      </c>
      <c r="E19" s="15" t="s">
        <v>106</v>
      </c>
      <c r="F19" s="15">
        <v>16</v>
      </c>
      <c r="G19" s="15">
        <v>16</v>
      </c>
      <c r="H19" s="15">
        <v>16</v>
      </c>
      <c r="I19" s="15">
        <v>16</v>
      </c>
      <c r="J19" s="15">
        <v>16</v>
      </c>
      <c r="K19" s="15">
        <v>16</v>
      </c>
    </row>
    <row r="20" spans="1:11">
      <c r="A20" s="31" t="s">
        <v>105</v>
      </c>
      <c r="B20" s="33" t="e">
        <f>HLOOKUP(YEAR(Kalkulationsblatt!$Q$22),$E$3:$DF$23,18,TRUE)</f>
        <v>#N/A</v>
      </c>
      <c r="C20" s="31"/>
      <c r="D20" s="31" t="s">
        <v>105</v>
      </c>
      <c r="E20" s="15" t="s">
        <v>105</v>
      </c>
      <c r="F20" s="15">
        <v>17</v>
      </c>
      <c r="G20" s="15">
        <v>17</v>
      </c>
      <c r="H20" s="15">
        <v>17</v>
      </c>
      <c r="I20" s="15">
        <v>17</v>
      </c>
      <c r="J20" s="15">
        <v>17</v>
      </c>
      <c r="K20" s="15">
        <v>17</v>
      </c>
    </row>
    <row r="21" spans="1:11">
      <c r="F21" s="15"/>
      <c r="G21" s="15"/>
      <c r="H21" s="15"/>
    </row>
    <row r="22" spans="1:11">
      <c r="F22" s="15"/>
      <c r="G22" s="15"/>
      <c r="H22" s="15"/>
    </row>
    <row r="23" spans="1:11">
      <c r="F23" s="15"/>
      <c r="G23" s="15"/>
      <c r="H23" s="15"/>
    </row>
    <row r="24" spans="1:11">
      <c r="F24" s="15"/>
      <c r="G24" s="15"/>
      <c r="H24" s="15"/>
    </row>
    <row r="25" spans="1:11">
      <c r="F25" s="15"/>
      <c r="G25" s="15"/>
      <c r="H25" s="15"/>
    </row>
  </sheetData>
  <customSheetViews>
    <customSheetView guid="{7D0BE349-9A86-4AC3-ABA9-D3B7B6409AA0}" state="hidden">
      <selection activeCell="I93" sqref="I93"/>
      <pageMargins left="0.7" right="0.7" top="0.78740157499999996" bottom="0.78740157499999996" header="0.3" footer="0.3"/>
    </customSheetView>
  </customSheetView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5"/>
  <dimension ref="G40"/>
  <sheetViews>
    <sheetView workbookViewId="0">
      <selection activeCell="I4" sqref="I4:I20"/>
    </sheetView>
  </sheetViews>
  <sheetFormatPr baseColWidth="10" defaultRowHeight="15"/>
  <cols>
    <col min="6" max="6" width="46.5703125" bestFit="1" customWidth="1"/>
  </cols>
  <sheetData>
    <row r="40" spans="7:7">
      <c r="G40" s="17"/>
    </row>
  </sheetData>
  <customSheetViews>
    <customSheetView guid="{7D0BE349-9A86-4AC3-ABA9-D3B7B6409AA0}" state="hidden" topLeftCell="A7">
      <selection activeCell="I93" sqref="I93"/>
      <pageMargins left="0.7" right="0.7" top="0.78740157499999996" bottom="0.78740157499999996" header="0.3" footer="0.3"/>
    </customSheetView>
  </customSheetView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6">
    <tabColor rgb="FFC00000"/>
  </sheetPr>
  <dimension ref="A1"/>
  <sheetViews>
    <sheetView topLeftCell="A8" workbookViewId="0">
      <selection activeCell="C14" sqref="C14"/>
    </sheetView>
  </sheetViews>
  <sheetFormatPr baseColWidth="10" defaultRowHeight="15"/>
  <cols>
    <col min="2" max="2" width="28.140625" bestFit="1" customWidth="1"/>
  </cols>
  <sheetData/>
  <customSheetViews>
    <customSheetView guid="{7D0BE349-9A86-4AC3-ABA9-D3B7B6409AA0}" state="hidden">
      <selection activeCell="I93" sqref="I93"/>
      <pageMargins left="0.7" right="0.7" top="0.78740157499999996" bottom="0.78740157499999996" header="0.3" footer="0.3"/>
    </customSheetView>
  </customSheetView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4</vt:i4>
      </vt:variant>
    </vt:vector>
  </HeadingPairs>
  <TitlesOfParts>
    <vt:vector size="17" baseType="lpstr">
      <vt:lpstr>Kalkulationsblatt</vt:lpstr>
      <vt:lpstr>Projektzeitenerfassungsblatt</vt:lpstr>
      <vt:lpstr>Vergütung DFG</vt:lpstr>
      <vt:lpstr>Vergütung VwV </vt:lpstr>
      <vt:lpstr>AfA-Tabelle</vt:lpstr>
      <vt:lpstr>Suchergebnis Trefferliste AfA</vt:lpstr>
      <vt:lpstr>Vergütung KLR</vt:lpstr>
      <vt:lpstr>Zuschlagssätze</vt:lpstr>
      <vt:lpstr>Vergütungsgruppen</vt:lpstr>
      <vt:lpstr>Dropdownlisten</vt:lpstr>
      <vt:lpstr>Tabelle1</vt:lpstr>
      <vt:lpstr>Suchkriterien</vt:lpstr>
      <vt:lpstr>Zusammenfassung</vt:lpstr>
      <vt:lpstr>Kalkulationsblatt!Druckbereich</vt:lpstr>
      <vt:lpstr>Kalkulation_nach</vt:lpstr>
      <vt:lpstr>Kalkulationsblatt!Print_Area</vt:lpstr>
      <vt:lpstr>Kalkulationsblatt!Print_Titles</vt:lpstr>
    </vt:vector>
  </TitlesOfParts>
  <Manager>r.huber@hs-offenburg.de</Manager>
  <Company>Hochschule Offenburg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Kalkulationsblatt für Trennungsrechnung</dc:title>
  <dc:creator>r.huber@hs-offenburg.de</dc:creator>
  <cp:keywords>31.03.2015</cp:keywords>
  <dc:description>gültig bis 31.03.2016</dc:description>
  <cp:lastModifiedBy>Heike Müller</cp:lastModifiedBy>
  <cp:lastPrinted>2024-04-23T11:43:53Z</cp:lastPrinted>
  <dcterms:created xsi:type="dcterms:W3CDTF">2012-06-28T08:17:06Z</dcterms:created>
  <dcterms:modified xsi:type="dcterms:W3CDTF">2024-04-26T12:44:09Z</dcterms:modified>
</cp:coreProperties>
</file>