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pivotTables/pivotTable1.xml" ContentType="application/vnd.openxmlformats-officedocument.spreadsheetml.pivot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DieseArbeitsmappe" defaultThemeVersion="124226"/>
  <mc:AlternateContent xmlns:mc="http://schemas.openxmlformats.org/markup-compatibility/2006">
    <mc:Choice Requires="x15">
      <x15ac:absPath xmlns:x15ac="http://schemas.microsoft.com/office/spreadsheetml/2010/11/ac" url="C:\Users\hmuelle1\Desktop\"/>
    </mc:Choice>
  </mc:AlternateContent>
  <xr:revisionPtr revIDLastSave="0" documentId="8_{F77A329F-F085-464E-86A2-979FB45E161C}" xr6:coauthVersionLast="36" xr6:coauthVersionMax="36" xr10:uidLastSave="{00000000-0000-0000-0000-000000000000}"/>
  <bookViews>
    <workbookView xWindow="0" yWindow="0" windowWidth="28800" windowHeight="12810" tabRatio="720" xr2:uid="{00000000-000D-0000-FFFF-FFFF00000000}"/>
  </bookViews>
  <sheets>
    <sheet name="Kalkulationsblatt" sheetId="1" r:id="rId1"/>
    <sheet name="Projektzeitenerfassungsblatt" sheetId="2" state="hidden" r:id="rId2"/>
    <sheet name="Vergütung DFG" sheetId="3" state="hidden" r:id="rId3"/>
    <sheet name="Vergütung VwV " sheetId="4" state="hidden" r:id="rId4"/>
    <sheet name="AfA-Tabelle" sheetId="11" state="hidden" r:id="rId5"/>
    <sheet name="Suchergebnis Trefferliste AfA" sheetId="12" state="hidden" r:id="rId6"/>
    <sheet name="Vergütung KLR" sheetId="5" state="hidden" r:id="rId7"/>
    <sheet name="Zuschlagssätze" sheetId="6" state="hidden" r:id="rId8"/>
    <sheet name="Vergütungsgruppen" sheetId="7" state="hidden" r:id="rId9"/>
    <sheet name="Dropdownlisten" sheetId="8" state="hidden" r:id="rId10"/>
    <sheet name="Tabelle1" sheetId="9" state="hidden" r:id="rId11"/>
    <sheet name="Suchkriterien" sheetId="10" state="hidden" r:id="rId12"/>
    <sheet name="Arbeitszeiterfassung" sheetId="14" r:id="rId13"/>
    <sheet name="Tabelle2" sheetId="13" r:id="rId14"/>
  </sheets>
  <definedNames>
    <definedName name="_xlnm.Print_Area" localSheetId="0">Kalkulationsblatt!$A$1:$W$173</definedName>
    <definedName name="Kalkulation_nach">Kalkulationsblatt!$Z$265:$Z$268</definedName>
    <definedName name="Print_Area" localSheetId="0">Kalkulationsblatt!$A$1:$W$175</definedName>
    <definedName name="Print_Titles" localSheetId="0">Kalkulationsblatt!$1:$7</definedName>
    <definedName name="Z_7D0BE349_9A86_4AC3_ABA9_D3B7B6409AA0_.wvu.Cols" localSheetId="0" hidden="1">Kalkulationsblatt!$JB:$JT,Kalkulationsblatt!$SX:$TP,Kalkulationsblatt!$ACT:$ADL,Kalkulationsblatt!$AMP:$ANH,Kalkulationsblatt!$AWL:$AXD,Kalkulationsblatt!$BGH:$BGZ,Kalkulationsblatt!$BQD:$BQV,Kalkulationsblatt!$BZZ:$CAR,Kalkulationsblatt!$CJV:$CKN,Kalkulationsblatt!$CTR:$CUJ,Kalkulationsblatt!$DDN:$DEF,Kalkulationsblatt!$DNJ:$DOB,Kalkulationsblatt!$DXF:$DXX,Kalkulationsblatt!$EHB:$EHT,Kalkulationsblatt!$EQX:$ERP,Kalkulationsblatt!$FAT:$FBL,Kalkulationsblatt!$FKP:$FLH,Kalkulationsblatt!$FUL:$FVD,Kalkulationsblatt!$GEH:$GEZ,Kalkulationsblatt!$GOD:$GOV,Kalkulationsblatt!$GXZ:$GYR,Kalkulationsblatt!$HHV:$HIN,Kalkulationsblatt!$HRR:$HSJ,Kalkulationsblatt!$IBN:$ICF,Kalkulationsblatt!$ILJ:$IMB,Kalkulationsblatt!$IVF:$IVX,Kalkulationsblatt!$JFB:$JFT,Kalkulationsblatt!$JOX:$JPP,Kalkulationsblatt!$JYT:$JZL,Kalkulationsblatt!$KIP:$KJH,Kalkulationsblatt!$KSL:$KTD,Kalkulationsblatt!$LCH:$LCZ,Kalkulationsblatt!$LMD:$LMV,Kalkulationsblatt!$LVZ:$LWR,Kalkulationsblatt!$MFV:$MGN,Kalkulationsblatt!$MPR:$MQJ,Kalkulationsblatt!$MZN:$NAF,Kalkulationsblatt!$NJJ:$NKB,Kalkulationsblatt!$NTF:$NTX,Kalkulationsblatt!$ODB:$ODT,Kalkulationsblatt!$OMX:$ONP,Kalkulationsblatt!$OWT:$OXL,Kalkulationsblatt!$PGP:$PHH,Kalkulationsblatt!$PQL:$PRD,Kalkulationsblatt!$QAH:$QAZ,Kalkulationsblatt!$QKD:$QKV,Kalkulationsblatt!$QTZ:$QUR,Kalkulationsblatt!$RDV:$REN,Kalkulationsblatt!$RNR:$ROJ,Kalkulationsblatt!$RXN:$RYF,Kalkulationsblatt!$SHJ:$SIB,Kalkulationsblatt!$SRF:$SRX,Kalkulationsblatt!$TBB:$TBT,Kalkulationsblatt!$TKX:$TLP,Kalkulationsblatt!$TUT:$TVL,Kalkulationsblatt!$UEP:$UFH,Kalkulationsblatt!$UOL:$UPD,Kalkulationsblatt!$UYH:$UYZ,Kalkulationsblatt!$VID:$VIV,Kalkulationsblatt!$VRZ:$VSR,Kalkulationsblatt!$WBV:$WCN,Kalkulationsblatt!$WLR:$WMJ,Kalkulationsblatt!$WVN:$WWF</definedName>
    <definedName name="Z_7D0BE349_9A86_4AC3_ABA9_D3B7B6409AA0_.wvu.PrintArea" localSheetId="0" hidden="1">Kalkulationsblatt!$A$1:$W$140</definedName>
  </definedNames>
  <calcPr calcId="191029" fullPrecision="0"/>
  <customWorkbookViews>
    <customWorkbookView name="Roland Huber - Persönliche Ansicht" guid="{7D0BE349-9A86-4AC3-ABA9-D3B7B6409AA0}" mergeInterval="0" personalView="1" maximized="1" windowWidth="3655" windowHeight="882" tabRatio="720" activeSheetId="1"/>
  </customWorkbookViews>
  <pivotCaches>
    <pivotCache cacheId="1" r:id="rId15"/>
  </pivotCaches>
</workbook>
</file>

<file path=xl/calcChain.xml><?xml version="1.0" encoding="utf-8"?>
<calcChain xmlns="http://schemas.openxmlformats.org/spreadsheetml/2006/main">
  <c r="AK253" i="1" l="1"/>
  <c r="AK252" i="1"/>
  <c r="AK275" i="1"/>
  <c r="AK274" i="1"/>
  <c r="AK273" i="1"/>
  <c r="AK272" i="1"/>
  <c r="AK271" i="1"/>
  <c r="AK270" i="1"/>
  <c r="AK269" i="1"/>
  <c r="AK268" i="1"/>
  <c r="AK267" i="1"/>
  <c r="AK266" i="1"/>
  <c r="AK265" i="1"/>
  <c r="AK264" i="1"/>
  <c r="AK263" i="1"/>
  <c r="AK262" i="1"/>
  <c r="AK261" i="1"/>
  <c r="AK259" i="1"/>
  <c r="AK258" i="1"/>
  <c r="AK257" i="1"/>
  <c r="AK256" i="1"/>
  <c r="AK255" i="1"/>
  <c r="AK254" i="1"/>
  <c r="AK260" i="1"/>
  <c r="AK251" i="1"/>
  <c r="AK250" i="1"/>
  <c r="AK249" i="1"/>
  <c r="AK248" i="1"/>
  <c r="AK247" i="1"/>
  <c r="AK246" i="1"/>
  <c r="AK245" i="1"/>
  <c r="AK244" i="1"/>
  <c r="AK243" i="1"/>
  <c r="AK242" i="1"/>
  <c r="AK241" i="1"/>
  <c r="AC316" i="1"/>
  <c r="AB316" i="1"/>
  <c r="AA316" i="1"/>
  <c r="Z316" i="1"/>
  <c r="AO309" i="1"/>
  <c r="AP309" i="1"/>
  <c r="AQ309" i="1"/>
  <c r="AO310" i="1"/>
  <c r="AP310" i="1"/>
  <c r="AQ310" i="1"/>
  <c r="AO311" i="1"/>
  <c r="AP311" i="1"/>
  <c r="AQ311" i="1"/>
  <c r="AA212" i="1"/>
  <c r="AA211" i="1"/>
  <c r="AA210" i="1"/>
  <c r="AA209" i="1"/>
  <c r="AA208" i="1"/>
  <c r="AA207" i="1"/>
  <c r="AA206" i="1"/>
  <c r="AA205" i="1"/>
  <c r="AA204" i="1"/>
  <c r="AA203" i="1"/>
  <c r="AA202" i="1"/>
  <c r="AA201" i="1"/>
  <c r="AA200" i="1"/>
  <c r="AA188" i="1"/>
  <c r="AA187" i="1"/>
  <c r="AA186" i="1"/>
  <c r="AA185" i="1"/>
  <c r="AA184" i="1"/>
  <c r="AA183" i="1"/>
  <c r="AA182" i="1"/>
  <c r="AA181" i="1"/>
  <c r="AA180" i="1"/>
  <c r="AA179" i="1"/>
  <c r="AA178" i="1"/>
  <c r="AA177" i="1"/>
  <c r="AA176" i="1"/>
  <c r="AA169" i="1"/>
  <c r="AA170" i="1"/>
  <c r="AA171" i="1"/>
  <c r="AA172" i="1"/>
  <c r="AA173" i="1"/>
  <c r="AA174" i="1"/>
  <c r="AA175" i="1"/>
  <c r="AA199" i="1" l="1"/>
  <c r="AA198" i="1"/>
  <c r="AA197" i="1"/>
  <c r="AA196" i="1"/>
  <c r="AA195" i="1"/>
  <c r="AA194" i="1"/>
  <c r="AB290" i="1"/>
  <c r="AB289" i="1"/>
  <c r="AB288" i="1"/>
  <c r="AN311" i="1"/>
  <c r="AM311" i="1"/>
  <c r="AL311" i="1"/>
  <c r="AK311" i="1"/>
  <c r="AJ311" i="1"/>
  <c r="AI311" i="1"/>
  <c r="AH311" i="1"/>
  <c r="AG311" i="1"/>
  <c r="AF311" i="1"/>
  <c r="AE311" i="1"/>
  <c r="AD311" i="1"/>
  <c r="AC311" i="1"/>
  <c r="AB311" i="1"/>
  <c r="AN310" i="1"/>
  <c r="AM310" i="1"/>
  <c r="AL310" i="1"/>
  <c r="AK310" i="1"/>
  <c r="AJ310" i="1"/>
  <c r="AI310" i="1"/>
  <c r="AH310" i="1"/>
  <c r="AG310" i="1"/>
  <c r="AF310" i="1"/>
  <c r="AE310" i="1"/>
  <c r="AD310" i="1"/>
  <c r="AC310" i="1"/>
  <c r="AB310" i="1"/>
  <c r="AN309" i="1"/>
  <c r="AM309" i="1"/>
  <c r="AL309" i="1"/>
  <c r="AK309" i="1"/>
  <c r="AJ309" i="1"/>
  <c r="AI309" i="1"/>
  <c r="AH309" i="1"/>
  <c r="AG309" i="1"/>
  <c r="AF309" i="1"/>
  <c r="AE309" i="1"/>
  <c r="AD309" i="1"/>
  <c r="AC309" i="1"/>
  <c r="AB309" i="1"/>
  <c r="AA309" i="1"/>
  <c r="AA310" i="1"/>
  <c r="AA311" i="1"/>
  <c r="K58" i="1"/>
  <c r="K57" i="1"/>
  <c r="K56" i="1"/>
  <c r="K55" i="1"/>
  <c r="K54" i="1"/>
  <c r="K53" i="1"/>
  <c r="K52" i="1"/>
  <c r="K51" i="1"/>
  <c r="K50" i="1"/>
  <c r="K49" i="1"/>
  <c r="I58" i="1"/>
  <c r="I57" i="1"/>
  <c r="I56" i="1"/>
  <c r="I55" i="1"/>
  <c r="I54" i="1"/>
  <c r="I53" i="1"/>
  <c r="I52" i="1"/>
  <c r="I51" i="1"/>
  <c r="I50" i="1"/>
  <c r="I49" i="1"/>
  <c r="K41" i="1"/>
  <c r="K40" i="1"/>
  <c r="K39" i="1"/>
  <c r="K38" i="1"/>
  <c r="K37" i="1"/>
  <c r="K36" i="1"/>
  <c r="K35" i="1"/>
  <c r="K34" i="1"/>
  <c r="K33" i="1"/>
  <c r="K32" i="1"/>
  <c r="I41" i="1"/>
  <c r="I40" i="1"/>
  <c r="I39" i="1"/>
  <c r="I38" i="1"/>
  <c r="I37" i="1"/>
  <c r="I36" i="1"/>
  <c r="I35" i="1"/>
  <c r="I34" i="1"/>
  <c r="I33" i="1"/>
  <c r="I32" i="1"/>
  <c r="I93" i="1"/>
  <c r="I92" i="1"/>
  <c r="I91" i="1"/>
  <c r="I90" i="1"/>
  <c r="I89" i="1"/>
  <c r="G105" i="1"/>
  <c r="G104" i="1"/>
  <c r="G103" i="1"/>
  <c r="G102" i="1"/>
  <c r="G101" i="1"/>
  <c r="J11" i="14"/>
  <c r="F11" i="14"/>
  <c r="M5" i="14"/>
  <c r="C5" i="14" l="1"/>
  <c r="K169" i="1" l="1"/>
  <c r="U157" i="1"/>
  <c r="U151" i="1" l="1"/>
  <c r="U155" i="1"/>
  <c r="U153" i="1"/>
  <c r="C7" i="14" l="1"/>
  <c r="C9" i="14" l="1"/>
  <c r="J7" i="14"/>
  <c r="AA193" i="1" l="1"/>
  <c r="V142" i="1" l="1"/>
  <c r="I94" i="1" l="1"/>
  <c r="K87" i="1"/>
  <c r="S125" i="1"/>
  <c r="W58" i="1" l="1"/>
  <c r="W57" i="1"/>
  <c r="W56" i="1"/>
  <c r="W55" i="1"/>
  <c r="W54" i="1"/>
  <c r="W53" i="1"/>
  <c r="W52" i="1"/>
  <c r="S58" i="1" l="1"/>
  <c r="S57" i="1"/>
  <c r="S56" i="1"/>
  <c r="S55" i="1"/>
  <c r="S54" i="1"/>
  <c r="S53" i="1"/>
  <c r="S52" i="1"/>
  <c r="U58" i="1"/>
  <c r="U57" i="1"/>
  <c r="U56" i="1"/>
  <c r="U55" i="1"/>
  <c r="U54" i="1"/>
  <c r="U53" i="1"/>
  <c r="U52" i="1"/>
  <c r="U35" i="1"/>
  <c r="U36" i="1"/>
  <c r="U37" i="1"/>
  <c r="U38" i="1"/>
  <c r="U39" i="1"/>
  <c r="U41" i="1"/>
  <c r="W35" i="1"/>
  <c r="W36" i="1"/>
  <c r="W37" i="1"/>
  <c r="W38" i="1"/>
  <c r="W39" i="1"/>
  <c r="W41" i="1"/>
  <c r="S35" i="1"/>
  <c r="S36" i="1"/>
  <c r="S37" i="1"/>
  <c r="S38" i="1"/>
  <c r="S39" i="1"/>
  <c r="S41" i="1"/>
  <c r="S108" i="1" l="1"/>
  <c r="W108" i="1" s="1"/>
  <c r="S109" i="1"/>
  <c r="W109" i="1" s="1"/>
  <c r="AD290" i="1" l="1"/>
  <c r="AD289" i="1" l="1"/>
  <c r="U22" i="1" l="1"/>
  <c r="S80" i="1" l="1"/>
  <c r="W80" i="1" s="1"/>
  <c r="S79" i="1"/>
  <c r="W79" i="1" s="1"/>
  <c r="S78" i="1"/>
  <c r="W78" i="1" s="1"/>
  <c r="S74" i="1"/>
  <c r="W74" i="1" s="1"/>
  <c r="S73" i="1"/>
  <c r="W73" i="1" s="1"/>
  <c r="S72" i="1"/>
  <c r="W72" i="1" s="1"/>
  <c r="S67" i="1"/>
  <c r="S68" i="1"/>
  <c r="S66" i="1"/>
  <c r="W34" i="1" l="1"/>
  <c r="W40" i="1"/>
  <c r="S103" i="1"/>
  <c r="W103" i="1" s="1"/>
  <c r="S102" i="1"/>
  <c r="W102" i="1" s="1"/>
  <c r="S104" i="1"/>
  <c r="W104" i="1" s="1"/>
  <c r="S105" i="1"/>
  <c r="W105" i="1" s="1"/>
  <c r="AK240" i="1"/>
  <c r="AA217" i="1"/>
  <c r="V14" i="1"/>
  <c r="K90" i="1" l="1"/>
  <c r="K89" i="1"/>
  <c r="K93" i="1"/>
  <c r="K91" i="1"/>
  <c r="K92" i="1"/>
  <c r="AD288" i="1"/>
  <c r="O92" i="1" l="1"/>
  <c r="O91" i="1"/>
  <c r="O93" i="1"/>
  <c r="O90" i="1"/>
  <c r="O89" i="1"/>
  <c r="A2" i="1"/>
  <c r="AB321" i="1"/>
  <c r="AB320" i="1"/>
  <c r="Q93" i="1" l="1"/>
  <c r="S93" i="1"/>
  <c r="W93" i="1" s="1"/>
  <c r="Q92" i="1"/>
  <c r="S92" i="1"/>
  <c r="W92" i="1" s="1"/>
  <c r="Q91" i="1"/>
  <c r="S91" i="1"/>
  <c r="W91" i="1" s="1"/>
  <c r="Q90" i="1"/>
  <c r="S90" i="1"/>
  <c r="W90" i="1" s="1"/>
  <c r="Q89" i="1"/>
  <c r="S89" i="1"/>
  <c r="W89" i="1" s="1"/>
  <c r="AA234" i="1" l="1"/>
  <c r="AA233" i="1"/>
  <c r="AA232" i="1"/>
  <c r="AA231" i="1"/>
  <c r="AA230" i="1"/>
  <c r="AA229" i="1"/>
  <c r="AA228" i="1"/>
  <c r="AA227" i="1"/>
  <c r="AA226" i="1"/>
  <c r="AA225" i="1"/>
  <c r="AA224" i="1"/>
  <c r="AA223" i="1"/>
  <c r="AA222" i="1"/>
  <c r="AA221" i="1"/>
  <c r="AA220" i="1"/>
  <c r="AA219" i="1"/>
  <c r="AA218" i="1"/>
  <c r="Z299" i="1"/>
  <c r="Z300" i="1"/>
  <c r="B4" i="3"/>
  <c r="W49" i="1" l="1"/>
  <c r="S4" i="10"/>
  <c r="Q4" i="10"/>
  <c r="P4" i="10"/>
  <c r="W33" i="1" l="1"/>
  <c r="W50" i="1"/>
  <c r="W51" i="1"/>
  <c r="W32" i="1"/>
  <c r="W60" i="1" l="1"/>
  <c r="S50" i="1"/>
  <c r="U50" i="1" s="1"/>
  <c r="S51" i="1"/>
  <c r="U51" i="1" s="1"/>
  <c r="S49" i="1"/>
  <c r="U49" i="1" s="1"/>
  <c r="S33" i="1"/>
  <c r="U33" i="1" s="1"/>
  <c r="S34" i="1"/>
  <c r="U34" i="1" s="1"/>
  <c r="S40" i="1"/>
  <c r="U40" i="1" s="1"/>
  <c r="S32" i="1"/>
  <c r="U32" i="1" s="1"/>
  <c r="U43" i="1" l="1"/>
  <c r="U60" i="1"/>
  <c r="B20" i="5"/>
  <c r="B19" i="5"/>
  <c r="B18" i="5"/>
  <c r="B17" i="5"/>
  <c r="B16" i="5"/>
  <c r="B15" i="5"/>
  <c r="B14" i="5"/>
  <c r="B13" i="5"/>
  <c r="B12" i="5"/>
  <c r="B11" i="5"/>
  <c r="B10" i="5"/>
  <c r="B9" i="5"/>
  <c r="B8" i="5"/>
  <c r="B7" i="5"/>
  <c r="B6" i="5"/>
  <c r="B5" i="5"/>
  <c r="B4" i="5"/>
  <c r="B3" i="5"/>
  <c r="B20" i="4"/>
  <c r="B19" i="4"/>
  <c r="B18" i="4"/>
  <c r="B17" i="4"/>
  <c r="B16" i="4"/>
  <c r="B15" i="4"/>
  <c r="B14" i="4"/>
  <c r="B13" i="4"/>
  <c r="B12" i="4"/>
  <c r="B11" i="4"/>
  <c r="B10" i="4"/>
  <c r="B9" i="4"/>
  <c r="B8" i="4"/>
  <c r="B7" i="4"/>
  <c r="B6" i="4"/>
  <c r="B5" i="4"/>
  <c r="B4" i="4"/>
  <c r="B3" i="4"/>
  <c r="B3" i="3"/>
  <c r="B20" i="3"/>
  <c r="B19" i="3"/>
  <c r="B18" i="3"/>
  <c r="B17" i="3"/>
  <c r="B16" i="3"/>
  <c r="B15" i="3"/>
  <c r="B14" i="3"/>
  <c r="B13" i="3"/>
  <c r="B12" i="3"/>
  <c r="B11" i="3"/>
  <c r="B10" i="3"/>
  <c r="B9" i="3"/>
  <c r="B8" i="3"/>
  <c r="B7" i="3"/>
  <c r="B6" i="3"/>
  <c r="B5" i="3"/>
  <c r="H50" i="2" l="1"/>
  <c r="H51" i="2"/>
  <c r="H52" i="2"/>
  <c r="H53" i="2"/>
  <c r="H49" i="2"/>
  <c r="B50" i="2"/>
  <c r="B51" i="2"/>
  <c r="B52" i="2"/>
  <c r="B53" i="2"/>
  <c r="B49" i="2"/>
  <c r="B35" i="2"/>
  <c r="B36" i="2"/>
  <c r="B37" i="2"/>
  <c r="B38" i="2"/>
  <c r="B39" i="2"/>
  <c r="B40" i="2"/>
  <c r="B41" i="2"/>
  <c r="B42" i="2"/>
  <c r="B43" i="2"/>
  <c r="B34" i="2"/>
  <c r="C9" i="2"/>
  <c r="C5" i="2"/>
  <c r="B19" i="2"/>
  <c r="B20" i="2"/>
  <c r="B21" i="2"/>
  <c r="B22" i="2"/>
  <c r="B23" i="2"/>
  <c r="B24" i="2"/>
  <c r="B25" i="2"/>
  <c r="B26" i="2"/>
  <c r="B27" i="2"/>
  <c r="B18" i="2"/>
  <c r="W114" i="1" l="1"/>
  <c r="H25" i="2"/>
  <c r="H26" i="2"/>
  <c r="H27" i="2"/>
  <c r="H41" i="2"/>
  <c r="H42" i="2"/>
  <c r="H43" i="2"/>
  <c r="S101" i="1"/>
  <c r="W101" i="1" s="1"/>
  <c r="W111" i="1" s="1"/>
  <c r="W68" i="1"/>
  <c r="W67" i="1"/>
  <c r="W66" i="1"/>
  <c r="H40" i="2"/>
  <c r="H39" i="2"/>
  <c r="H38" i="2"/>
  <c r="H37" i="2"/>
  <c r="H36" i="2"/>
  <c r="H35" i="2"/>
  <c r="H34" i="2"/>
  <c r="H24" i="2"/>
  <c r="H23" i="2"/>
  <c r="H22" i="2"/>
  <c r="H21" i="2"/>
  <c r="H20" i="2"/>
  <c r="H19" i="2"/>
  <c r="W95" i="1" l="1"/>
  <c r="H18" i="2"/>
  <c r="S111" i="1"/>
  <c r="S60" i="1"/>
  <c r="Y60" i="1" s="1"/>
  <c r="W82" i="1"/>
  <c r="S82" i="1"/>
  <c r="Q95" i="1" l="1"/>
  <c r="S123" i="1" s="1"/>
  <c r="W123" i="1" s="1"/>
  <c r="W43" i="1"/>
  <c r="S43" i="1"/>
  <c r="Y43" i="1" s="1"/>
  <c r="S95" i="1"/>
  <c r="S117" i="1" l="1"/>
  <c r="S119" i="1" s="1"/>
  <c r="W119" i="1" l="1"/>
  <c r="S124" i="1" l="1"/>
  <c r="S127" i="1" l="1"/>
  <c r="S129" i="1" s="1"/>
  <c r="S132" i="1" s="1"/>
  <c r="U138" i="1" s="1"/>
  <c r="W125" i="1"/>
  <c r="W140" i="1" s="1"/>
  <c r="V143" i="1" l="1"/>
  <c r="V146" i="1" s="1"/>
  <c r="V147" i="1" s="1"/>
  <c r="S135" i="1"/>
  <c r="U13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Roland Huber</author>
  </authors>
  <commentList>
    <comment ref="A1" authorId="0" shapeId="0" xr:uid="{00000000-0006-0000-0000-000001000000}">
      <text>
        <r>
          <rPr>
            <b/>
            <sz val="9"/>
            <color indexed="81"/>
            <rFont val="Tahoma"/>
            <family val="2"/>
          </rPr>
          <t>Roland Huber:</t>
        </r>
        <r>
          <rPr>
            <sz val="9"/>
            <color indexed="81"/>
            <rFont val="Tahoma"/>
            <family val="2"/>
          </rPr>
          <t xml:space="preserve">
Neu ab 06.02.2018:
Version 1.0
Neu ab 16.02.2018:
Version 1.1 mit Overheadzuschlagssatz ab 2013
Neu ab 20.02.2018:
Version 1.2 mit Overheadzuschlagssatz ab 2012
Neu ab 01.05.2018:
Version 1.3 mit Plausibilisierung der Nachkalkulation
Neu ab 17.04.2019:
Version 1.4 mit Overheadzuschlagssatz ab 2020
Neu ab 22.11.2019:
Version 1.5
Die angegebenen Arbeitszeiten sind durch den jeweiligen
genannten Beschäftigten eigenhändig mit Unterschrift zu bestätigen
Neu ab 27.03.2020:
Version 1.6 mit Overheadzuschlagssatz ab 2021
NEU ab 01.11.2020:
Version 1.7
- Neues Feld "Kalkulation für das Jahr...."
- Korrektur Aufteilung Gewinnzuschlag/-abschlag zu "Zentralen Overhead" und "Projektbudget";
Bisher wurde ein Gewinnabschlag immer in voller Höhe dem "Zentralen Overhead" belastet;
Mit der Korrektur nun nur noch in Höhe des Mindestgewinnzuschlags, darüber hinaus dem "Projektbudget".
Der Mindestgewinnzuschlag verbleibt beim "Zentralen Overhead", ein zusätzlicher Gewinnzuschlag
verbleibt beim "Projektbudget".
- Anpassung/Erweiterung der Summenfelder
NEU ab 22.03.2021:
Version 1.8
Formulargültigkeit bis 30.06.2021 verlängert
NEU ab 02.07.2021
Version 1.9 mit Overheadzuschlagssatz ab 2022
und Anpassung der Kalkulationssätze ab 2022
NEU ab 02.05.2022
Version 2.0 mit Overheadzuschlagssatz ab 2023
und Anpassung der Kalkulationssätze ab 2023
NEU ab 19.05.2022
Version 2.1
Anpassung der Steuerberechnung (Wegfall Ertragssteuer)
NEU ab 14.04.2023
Version 2.2 mit Overheadzuschlagssatz ab 2024
und Anpassung der Kalkulationssätze ab 2024
NEU ab 23.04.2024
Version 2.3 mit Overheadzuschlagssatz ab 2025
und Anpassung der Kalkulationssätze ab 2025</t>
        </r>
      </text>
    </comment>
    <comment ref="Q22" authorId="0" shapeId="0" xr:uid="{00000000-0006-0000-0000-000002000000}">
      <text>
        <r>
          <rPr>
            <b/>
            <sz val="9"/>
            <color indexed="81"/>
            <rFont val="Tahoma"/>
            <family val="2"/>
          </rPr>
          <t>Roland Huber:</t>
        </r>
        <r>
          <rPr>
            <sz val="9"/>
            <color indexed="81"/>
            <rFont val="Tahoma"/>
            <family val="2"/>
          </rPr>
          <t xml:space="preserve">
Eingabeformat:
tt.mm.yyyy</t>
        </r>
      </text>
    </comment>
    <comment ref="Q24" authorId="0" shapeId="0" xr:uid="{00000000-0006-0000-0000-000003000000}">
      <text>
        <r>
          <rPr>
            <b/>
            <sz val="9"/>
            <color indexed="81"/>
            <rFont val="Tahoma"/>
            <family val="2"/>
          </rPr>
          <t>Roland Huber:</t>
        </r>
        <r>
          <rPr>
            <sz val="9"/>
            <color indexed="81"/>
            <rFont val="Tahoma"/>
            <family val="2"/>
          </rPr>
          <t xml:space="preserve">
Eingabeformat:
tt.mm.yyyy</t>
        </r>
      </text>
    </comment>
    <comment ref="M28" authorId="0" shapeId="0" xr:uid="{00000000-0006-0000-0000-000004000000}">
      <text>
        <r>
          <rPr>
            <b/>
            <sz val="9"/>
            <color indexed="81"/>
            <rFont val="Tahoma"/>
            <family val="2"/>
          </rPr>
          <t>Roland Huber:</t>
        </r>
        <r>
          <rPr>
            <sz val="9"/>
            <color indexed="81"/>
            <rFont val="Tahoma"/>
            <family val="2"/>
          </rPr>
          <t xml:space="preserve">
Hier bitte den geplanten Beschäftigungsumfang eingeben:
z. B. 100 % bei Vollzeit
z. B. 50 % bei entsprechender Teilzeit</t>
        </r>
      </text>
    </comment>
    <comment ref="M45" authorId="0" shapeId="0" xr:uid="{00000000-0006-0000-0000-000005000000}">
      <text>
        <r>
          <rPr>
            <b/>
            <sz val="9"/>
            <color indexed="81"/>
            <rFont val="Tahoma"/>
            <family val="2"/>
          </rPr>
          <t>Roland Huber:</t>
        </r>
        <r>
          <rPr>
            <sz val="9"/>
            <color indexed="81"/>
            <rFont val="Tahoma"/>
            <family val="2"/>
          </rPr>
          <t xml:space="preserve">
Hier bitte den geplanten Beschäftigungsumfang eingeben:
z. B. 100 % bei Vollzeit
z. B. 50 % bei entsprechender Teilzeit</t>
        </r>
      </text>
    </comment>
    <comment ref="G108" authorId="0" shapeId="0" xr:uid="{00000000-0006-0000-0000-000006000000}">
      <text>
        <r>
          <rPr>
            <b/>
            <sz val="9"/>
            <color indexed="81"/>
            <rFont val="Tahoma"/>
            <family val="2"/>
          </rPr>
          <t>Roland Huber:</t>
        </r>
        <r>
          <rPr>
            <sz val="9"/>
            <color indexed="81"/>
            <rFont val="Tahoma"/>
            <family val="2"/>
          </rPr>
          <t xml:space="preserve">
hier können selbst ermittelte Stundensätze eingegeben werden</t>
        </r>
      </text>
    </comment>
    <comment ref="O126" authorId="0" shapeId="0" xr:uid="{00000000-0006-0000-0000-000007000000}">
      <text>
        <r>
          <rPr>
            <b/>
            <sz val="9"/>
            <color indexed="81"/>
            <rFont val="Tahoma"/>
            <family val="2"/>
          </rPr>
          <t>Roland Huber:</t>
        </r>
        <r>
          <rPr>
            <sz val="9"/>
            <color indexed="81"/>
            <rFont val="Tahoma"/>
            <family val="2"/>
          </rPr>
          <t xml:space="preserve">
Gewinnabschlag bitte begründen (siehe unten; Anmerkungsfeld ab Zeile 141) </t>
        </r>
      </text>
    </comment>
    <comment ref="T144" authorId="0" shapeId="0" xr:uid="{00000000-0006-0000-0000-000008000000}">
      <text>
        <r>
          <rPr>
            <b/>
            <sz val="9"/>
            <color indexed="81"/>
            <rFont val="Tahoma"/>
            <family val="2"/>
          </rPr>
          <t>Roland Huber:</t>
        </r>
        <r>
          <rPr>
            <sz val="9"/>
            <color indexed="81"/>
            <rFont val="Tahoma"/>
            <family val="2"/>
          </rPr>
          <t xml:space="preserve">
Hier bitte das Jahr, für welches die Nachkalkulation erfolgte, eintragen.</t>
        </r>
      </text>
    </comment>
    <comment ref="V144" authorId="0" shapeId="0" xr:uid="{00000000-0006-0000-0000-000009000000}">
      <text>
        <r>
          <rPr>
            <b/>
            <sz val="9"/>
            <color indexed="81"/>
            <rFont val="Tahoma"/>
            <family val="2"/>
          </rPr>
          <t>Roland Huber:</t>
        </r>
        <r>
          <rPr>
            <sz val="9"/>
            <color indexed="81"/>
            <rFont val="Tahoma"/>
            <family val="2"/>
          </rPr>
          <t xml:space="preserve">
Hier bitte Nettosumme der Nachkalkulation eintragen.</t>
        </r>
      </text>
    </comment>
    <comment ref="T145" authorId="0" shapeId="0" xr:uid="{00000000-0006-0000-0000-00000A000000}">
      <text>
        <r>
          <rPr>
            <b/>
            <sz val="9"/>
            <color indexed="81"/>
            <rFont val="Tahoma"/>
            <family val="2"/>
          </rPr>
          <t>Roland Huber:</t>
        </r>
        <r>
          <rPr>
            <sz val="9"/>
            <color indexed="81"/>
            <rFont val="Tahoma"/>
            <family val="2"/>
          </rPr>
          <t xml:space="preserve">
Hier bitte das Jahr, für welches die Nachkalkulation erfolgte, eintragen.</t>
        </r>
      </text>
    </comment>
    <comment ref="V145" authorId="0" shapeId="0" xr:uid="{00000000-0006-0000-0000-00000B000000}">
      <text>
        <r>
          <rPr>
            <b/>
            <sz val="9"/>
            <color indexed="81"/>
            <rFont val="Tahoma"/>
            <family val="2"/>
          </rPr>
          <t>Roland Huber:</t>
        </r>
        <r>
          <rPr>
            <sz val="9"/>
            <color indexed="81"/>
            <rFont val="Tahoma"/>
            <family val="2"/>
          </rPr>
          <t xml:space="preserve">
Hier bitte Nettosumme der Nachkalkulation eintragen.</t>
        </r>
      </text>
    </comment>
    <comment ref="AF170" authorId="0" shapeId="0" xr:uid="{FBB9007A-55B0-43DB-A283-C87DCEC688B0}">
      <text>
        <r>
          <rPr>
            <b/>
            <sz val="9"/>
            <color indexed="81"/>
            <rFont val="Tahoma"/>
            <family val="2"/>
          </rPr>
          <t>Roland Huber:</t>
        </r>
        <r>
          <rPr>
            <sz val="9"/>
            <color indexed="81"/>
            <rFont val="Tahoma"/>
            <family val="2"/>
          </rPr>
          <t xml:space="preserve">
DFG Personalkostensätze geteilt durch die Jahresarbeitsstunden lt. VwV-Kostenfestlegung (siehe VwV-Kostenfestlegung Tabelle Spalte 10)</t>
        </r>
      </text>
    </comment>
    <comment ref="AE194" authorId="0" shapeId="0" xr:uid="{120C969D-9537-4C9D-AA25-945C60FD4BE4}">
      <text>
        <r>
          <rPr>
            <b/>
            <sz val="9"/>
            <color indexed="81"/>
            <rFont val="Tahoma"/>
            <family val="2"/>
          </rPr>
          <t>Roland Huber:</t>
        </r>
        <r>
          <rPr>
            <sz val="9"/>
            <color indexed="81"/>
            <rFont val="Tahoma"/>
            <family val="2"/>
          </rPr>
          <t xml:space="preserve">
Summe der Spalten 2 bis 5 der VwV-Personalkostensätze geteilt durch die kalendarischen Jahresarbeitsstunden (2023 z. B. 249 Arbeitstage x 8 Stunden = 1992 Arbeitsstunden  (siehe Überschrift Spalte 10)</t>
        </r>
      </text>
    </comment>
    <comment ref="AG208" authorId="0" shapeId="0" xr:uid="{182F8087-7DB4-4A63-89DC-E87FA141B7FD}">
      <text>
        <r>
          <rPr>
            <b/>
            <sz val="9"/>
            <color indexed="81"/>
            <rFont val="Tahoma"/>
            <family val="2"/>
          </rPr>
          <t>Roland Huber:</t>
        </r>
        <r>
          <rPr>
            <sz val="9"/>
            <color indexed="81"/>
            <rFont val="Tahoma"/>
            <family val="2"/>
          </rPr>
          <t xml:space="preserve">
9,58 EUR zzgl. 27 % Sozialversicherung
</t>
        </r>
      </text>
    </comment>
    <comment ref="AE211" authorId="0" shapeId="0" xr:uid="{4CA79AD0-FD91-4592-BFF5-56476067532F}">
      <text>
        <r>
          <rPr>
            <b/>
            <sz val="9"/>
            <color indexed="81"/>
            <rFont val="Tahoma"/>
            <family val="2"/>
          </rPr>
          <t>Roland Huber:</t>
        </r>
        <r>
          <rPr>
            <sz val="9"/>
            <color indexed="81"/>
            <rFont val="Tahoma"/>
            <family val="2"/>
          </rPr>
          <t xml:space="preserve">
Stundensatz lt. Vorschrift zzgl. 27 % Sozialversicherung</t>
        </r>
      </text>
    </comment>
    <comment ref="AG211" authorId="0" shapeId="0" xr:uid="{53B5AAFE-0D36-488D-9DF3-AC5FB56B9E64}">
      <text>
        <r>
          <rPr>
            <b/>
            <sz val="9"/>
            <color indexed="81"/>
            <rFont val="Tahoma"/>
            <family val="2"/>
          </rPr>
          <t>Roland Huber:</t>
        </r>
        <r>
          <rPr>
            <sz val="9"/>
            <color indexed="81"/>
            <rFont val="Tahoma"/>
            <family val="2"/>
          </rPr>
          <t xml:space="preserve">
11,15 EUR zzgl. 27 % Sozialversicherung
</t>
        </r>
      </text>
    </comment>
    <comment ref="AG212" authorId="0" shapeId="0" xr:uid="{CFDBC324-F20D-49CC-90E1-B05CF6BE529C}">
      <text>
        <r>
          <rPr>
            <b/>
            <sz val="9"/>
            <color indexed="81"/>
            <rFont val="Tahoma"/>
            <family val="2"/>
          </rPr>
          <t>Roland Huber:</t>
        </r>
        <r>
          <rPr>
            <sz val="9"/>
            <color indexed="81"/>
            <rFont val="Tahoma"/>
            <family val="2"/>
          </rPr>
          <t xml:space="preserve">
15,14 EUR zzgl. 27 % Sozialversicherung
</t>
        </r>
      </text>
    </comment>
    <comment ref="AY252" authorId="0" shapeId="0" xr:uid="{E79C7E31-1931-49CD-9EC8-633F019C8EC7}">
      <text>
        <r>
          <rPr>
            <b/>
            <sz val="9"/>
            <color indexed="81"/>
            <rFont val="Segoe UI"/>
            <family val="2"/>
          </rPr>
          <t>Roland Huber:</t>
        </r>
        <r>
          <rPr>
            <sz val="9"/>
            <color indexed="81"/>
            <rFont val="Segoe UI"/>
            <family val="2"/>
          </rPr>
          <t xml:space="preserve">
eigener Stundensatz ab 2025, davor sie "sonstige"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Roland Huber</author>
  </authors>
  <commentList>
    <comment ref="E4" authorId="0" shapeId="0" xr:uid="{00000000-0006-0000-0300-000001000000}">
      <text>
        <r>
          <rPr>
            <b/>
            <sz val="9"/>
            <color indexed="81"/>
            <rFont val="Tahoma"/>
            <family val="2"/>
          </rPr>
          <t>Roland Huber:</t>
        </r>
        <r>
          <rPr>
            <sz val="9"/>
            <color indexed="81"/>
            <rFont val="Tahoma"/>
            <family val="2"/>
          </rPr>
          <t xml:space="preserve">
Summe der Spalten 2 bis 5 der VwV-Personalkostensätze geteilt durch die Jahresarbeitsstunden (siehe Überschrift Spalte 10)</t>
        </r>
      </text>
    </comment>
  </commentList>
</comments>
</file>

<file path=xl/sharedStrings.xml><?xml version="1.0" encoding="utf-8"?>
<sst xmlns="http://schemas.openxmlformats.org/spreadsheetml/2006/main" count="7077" uniqueCount="1256">
  <si>
    <t>HFT Stuttgart</t>
  </si>
  <si>
    <t>Angaben zum Projekt</t>
  </si>
  <si>
    <t>Laufzeit (Monate)</t>
  </si>
  <si>
    <t xml:space="preserve">A. </t>
  </si>
  <si>
    <t>Personalkosten</t>
  </si>
  <si>
    <t>Vergütung</t>
  </si>
  <si>
    <t>Labor</t>
  </si>
  <si>
    <t>1.</t>
  </si>
  <si>
    <t>Zusätzlich für das Projekt eingestellte Mitarbeiter (projektfinanziert)</t>
  </si>
  <si>
    <t>B</t>
  </si>
  <si>
    <t>ja</t>
  </si>
  <si>
    <t>nein</t>
  </si>
  <si>
    <t>Name, Vorname</t>
  </si>
  <si>
    <t>Stundensatz</t>
  </si>
  <si>
    <t>Zuschlag</t>
  </si>
  <si>
    <t>Basis</t>
  </si>
  <si>
    <t>Einheiten</t>
  </si>
  <si>
    <t>Kosten</t>
  </si>
  <si>
    <t>Budget</t>
  </si>
  <si>
    <t>2.</t>
  </si>
  <si>
    <t>3.</t>
  </si>
  <si>
    <t>4.</t>
  </si>
  <si>
    <t>befreit</t>
  </si>
  <si>
    <t>5.</t>
  </si>
  <si>
    <t>13a</t>
  </si>
  <si>
    <t>6.</t>
  </si>
  <si>
    <t>7.</t>
  </si>
  <si>
    <t>8.</t>
  </si>
  <si>
    <t>9.</t>
  </si>
  <si>
    <t>10.</t>
  </si>
  <si>
    <t>C2</t>
  </si>
  <si>
    <t>C3</t>
  </si>
  <si>
    <t>∑ direkte Personalkosten</t>
  </si>
  <si>
    <t>E06</t>
  </si>
  <si>
    <t>A</t>
  </si>
  <si>
    <t>E07</t>
  </si>
  <si>
    <t>Übrige am Projekt beteiligte Hochschulbeschäftigte</t>
  </si>
  <si>
    <t>E08</t>
  </si>
  <si>
    <t>E09</t>
  </si>
  <si>
    <t>E10</t>
  </si>
  <si>
    <t>E11</t>
  </si>
  <si>
    <t>E12</t>
  </si>
  <si>
    <t>E13</t>
  </si>
  <si>
    <t>E14</t>
  </si>
  <si>
    <t>E15</t>
  </si>
  <si>
    <t>Stud. HK</t>
  </si>
  <si>
    <t>C</t>
  </si>
  <si>
    <t>W2</t>
  </si>
  <si>
    <t>W3</t>
  </si>
  <si>
    <t>∑ indirekte Personalkosten</t>
  </si>
  <si>
    <t xml:space="preserve">B. </t>
  </si>
  <si>
    <t>Sachausgaben und Ausgaben für Dienstleistungen</t>
  </si>
  <si>
    <t>Sachausgaben (für Material, Rohstoffe, etc.)</t>
  </si>
  <si>
    <t xml:space="preserve">2. </t>
  </si>
  <si>
    <t xml:space="preserve">     </t>
  </si>
  <si>
    <t>Reisekosten</t>
  </si>
  <si>
    <t>∑ Sachkosten</t>
  </si>
  <si>
    <t xml:space="preserve">C. </t>
  </si>
  <si>
    <t>Ausgaben für die Beschaffung von Investitionen</t>
  </si>
  <si>
    <t>Gerät / Gegenstand</t>
  </si>
  <si>
    <t>ND (Monate)</t>
  </si>
  <si>
    <t>AfA</t>
  </si>
  <si>
    <t>Restwert</t>
  </si>
  <si>
    <t>∑ Abschreibungen</t>
  </si>
  <si>
    <t xml:space="preserve">D. </t>
  </si>
  <si>
    <t>Einrichtung</t>
  </si>
  <si>
    <t>Stunden</t>
  </si>
  <si>
    <t>∑ Nutzung von Laboren und Einrichtungen der Fakultäten</t>
  </si>
  <si>
    <t>Selbstkosten des Auftrags</t>
  </si>
  <si>
    <t>Gewinnzuschlag</t>
  </si>
  <si>
    <t>∑ Gewinnaufschlag</t>
  </si>
  <si>
    <t>G.</t>
  </si>
  <si>
    <t>Netto-Angebotspreis des Auftrags</t>
  </si>
  <si>
    <t>Brutto-Angebotspreis des Auftrags (Mindestpreis für Angebot)</t>
  </si>
  <si>
    <t>J.</t>
  </si>
  <si>
    <t>Verfügbares Budget im Projekt (liquide Mittel)</t>
  </si>
  <si>
    <t>F.</t>
  </si>
  <si>
    <t>H.</t>
  </si>
  <si>
    <t>K.</t>
  </si>
  <si>
    <t>E.</t>
  </si>
  <si>
    <t>Bezeichnung</t>
  </si>
  <si>
    <t>I.</t>
  </si>
  <si>
    <t>L.</t>
  </si>
  <si>
    <t>Projektzeitenerfassungsblatt für die Trennungsrechnung</t>
  </si>
  <si>
    <t>Projektnummer</t>
  </si>
  <si>
    <t>Geleistete Arbeitsstunden</t>
  </si>
  <si>
    <t>Inanspruchnahme von Laboren und Einrichtungen</t>
  </si>
  <si>
    <t>Anmerkungen / Hinweise</t>
  </si>
  <si>
    <t>Unterschrift Projektleiter</t>
  </si>
  <si>
    <t>Bearbeitungsvermerk</t>
  </si>
  <si>
    <t>Projektzeitraum*</t>
  </si>
  <si>
    <t>Plan**
Stunden</t>
  </si>
  <si>
    <t>IST***
Stunden</t>
  </si>
  <si>
    <t>*** tatsächlich angefallene Arbeitsstunden nach Projektabschluss</t>
  </si>
  <si>
    <t>**  Planstunden aus Kalkulationsblatt</t>
  </si>
  <si>
    <t>*   Bitte den genauen Projektzeitraum angeben (für korrekte steuerl. Behandlung und Rechnungsstellung erforderlich)</t>
  </si>
  <si>
    <t>von</t>
  </si>
  <si>
    <t>bis</t>
  </si>
  <si>
    <t>Stand: 19.12.2012</t>
  </si>
  <si>
    <t>Kalkulation nach:</t>
  </si>
  <si>
    <t>VwV-Kostenfestlegung</t>
  </si>
  <si>
    <t>Kalkulationsgrundlage ist:</t>
  </si>
  <si>
    <t>DFG Personalkostensätze</t>
  </si>
  <si>
    <t>Personalkostensätze nach DFG</t>
  </si>
  <si>
    <t>Wiss. HK (Masterabschluss)</t>
  </si>
  <si>
    <t>Wiss. HK (Bachelorabschluss)</t>
  </si>
  <si>
    <t>Personalkostensätze nach VwV</t>
  </si>
  <si>
    <t>Jahr</t>
  </si>
  <si>
    <t>Projektbeginn (Datum)</t>
  </si>
  <si>
    <t>(tt.mm.yyyy)</t>
  </si>
  <si>
    <t>Daten entsprechend Projektbeginn</t>
  </si>
  <si>
    <t xml:space="preserve">Personalkostensätze nach KLR </t>
  </si>
  <si>
    <t>Tage</t>
  </si>
  <si>
    <t>Wochen</t>
  </si>
  <si>
    <t>Arbeitszeit in:</t>
  </si>
  <si>
    <t>Zuschlagssatz</t>
  </si>
  <si>
    <t>Zuschlagssätze</t>
  </si>
  <si>
    <t>Art des Projektes</t>
  </si>
  <si>
    <t>Projektart</t>
  </si>
  <si>
    <t>Laborkosten</t>
  </si>
  <si>
    <t>Steuersätze</t>
  </si>
  <si>
    <t>Fakultät B+W</t>
  </si>
  <si>
    <t>Fakultät M+V</t>
  </si>
  <si>
    <t>IUAS</t>
  </si>
  <si>
    <t>POI</t>
  </si>
  <si>
    <t>INES</t>
  </si>
  <si>
    <t>Ausgaben für bezogene Leistungen (Fremdleistungen)</t>
  </si>
  <si>
    <t>W?</t>
  </si>
  <si>
    <t>Monate</t>
  </si>
  <si>
    <t>Jahre</t>
  </si>
  <si>
    <t>interne Aufträge</t>
  </si>
  <si>
    <t>Monat</t>
  </si>
  <si>
    <t>Woche</t>
  </si>
  <si>
    <t>Jahresstundenumrechnung</t>
  </si>
  <si>
    <t>Tag</t>
  </si>
  <si>
    <t>2 = Jahr</t>
  </si>
  <si>
    <t>3=Monate</t>
  </si>
  <si>
    <t>4=Woche</t>
  </si>
  <si>
    <t>5=Tage</t>
  </si>
  <si>
    <t>Ermittlung der Jahresstunden abhängig vom Projektbeginn</t>
  </si>
  <si>
    <t>Umsatzsteuerpflichtig?</t>
  </si>
  <si>
    <t>Formulargültigkeitsdatum</t>
  </si>
  <si>
    <t>Wert für "HEUTE"</t>
  </si>
  <si>
    <t>Wert für "Gültigkeit"</t>
  </si>
  <si>
    <t>in %</t>
  </si>
  <si>
    <t>in EURO</t>
  </si>
  <si>
    <t>(% oder EURO)</t>
  </si>
  <si>
    <r>
      <rPr>
        <b/>
        <sz val="14"/>
        <color theme="0"/>
        <rFont val="Arial"/>
        <family val="2"/>
      </rPr>
      <t>Achtung: Kalkulationsblatt ist nicht mehr aktuell!</t>
    </r>
    <r>
      <rPr>
        <b/>
        <sz val="11"/>
        <color theme="0"/>
        <rFont val="Arial"/>
        <family val="2"/>
      </rPr>
      <t xml:space="preserve">
</t>
    </r>
    <r>
      <rPr>
        <b/>
        <sz val="9"/>
        <color theme="0"/>
        <rFont val="Arial"/>
        <family val="2"/>
      </rPr>
      <t>Eine aktuelle Version steht unter Info A-Z  auf der Hochschulhomepage in der Ruprik Drittmittel zum Download zur Verfügung.
Bitte verwenden Sie immer das aktuelle Kalkulationsblatt!</t>
    </r>
  </si>
  <si>
    <t>Umsatzsteuerpflicht?</t>
  </si>
  <si>
    <t>Übrige am Projekt beteiligte Hochschulbeschäftigte (grundfinanziert)</t>
  </si>
  <si>
    <t>Projektende</t>
  </si>
  <si>
    <t>Betrag (Bruttopreis)</t>
  </si>
  <si>
    <t>Vorsteuerabzug</t>
  </si>
  <si>
    <t>Vorsteuerabzug?</t>
  </si>
  <si>
    <t>bei "ja" bitte unbedingt vorab mit der Finanz- und Organisationsabteilung abklären!</t>
  </si>
  <si>
    <t>Nutzungsdauer</t>
  </si>
  <si>
    <t>Software</t>
  </si>
  <si>
    <t xml:space="preserve">Wissenschaftliche Anlagen und Geräte </t>
  </si>
  <si>
    <t>Werkstätteneinrichtung</t>
  </si>
  <si>
    <t>Werkstätteneinrichtungen</t>
  </si>
  <si>
    <t>Möbel und Leuchten</t>
  </si>
  <si>
    <t>Fahrzeuge und Transportmittel</t>
  </si>
  <si>
    <t>Tiere und Pflanzen</t>
  </si>
  <si>
    <t>Sonstige techn. Anlagen und Geräte</t>
  </si>
  <si>
    <t>Nutzungsdauer in Monate</t>
  </si>
  <si>
    <t>Gesamtergebnis</t>
  </si>
  <si>
    <t>(Leer)</t>
  </si>
  <si>
    <t>Zubehör zur Chromatographie</t>
  </si>
  <si>
    <t>Zubehör zu Meß- und Funktionsgeneratoren</t>
  </si>
  <si>
    <t>Zubehör und Vorverstärker für Lichtstrahl- undFlüs</t>
  </si>
  <si>
    <t>Zubehör und Einschübe für Elektronenstrahl-Oszillo</t>
  </si>
  <si>
    <t>Zubehör und Aggregate für Kraftfahrzeuge</t>
  </si>
  <si>
    <t>Zubehör für elektrische Registriergeräte</t>
  </si>
  <si>
    <t>Zonenschmelzgeräte</t>
  </si>
  <si>
    <t>Zerkleinerungsgeräte, Reib-, Schneide- undSchnitze</t>
  </si>
  <si>
    <t>Zentrifugenzubehör, sonstige Geräte für mechanisch</t>
  </si>
  <si>
    <t>Zellzähl- und Klassiergeräte (außer Blutanalyse)</t>
  </si>
  <si>
    <t>Zeitnormale, Atomuhren</t>
  </si>
  <si>
    <t>Zeitanzeige- und -registrieranlagen</t>
  </si>
  <si>
    <t>Zeilendrucker, Schnelldrucker</t>
  </si>
  <si>
    <t>Zahnmedizinische Geräte</t>
  </si>
  <si>
    <t>Zählgeräte (elektronisch), Frequenzzähler undZähls</t>
  </si>
  <si>
    <t>XY-Schreiber</t>
  </si>
  <si>
    <t>Wobbelgeneratoren</t>
  </si>
  <si>
    <t>Winkelmeßgeräte, Goniometer, Drehgeber</t>
  </si>
  <si>
    <t>Windmeßgeräte</t>
  </si>
  <si>
    <t>Windkanäle</t>
  </si>
  <si>
    <t>Widerstände, Potentiometer</t>
  </si>
  <si>
    <t>Werkzeugmaschinen, spanlos, Bearbeitungsmaschinen</t>
  </si>
  <si>
    <t>Werkzeugmaschinen, spanend (außer 2000-2070)</t>
  </si>
  <si>
    <t>Werkstatt- und Meßmikroskope</t>
  </si>
  <si>
    <t>Wechselspannungsstabilisatoren, Spannungskonstanth</t>
  </si>
  <si>
    <t>Wattstunden-, kWh-Zähler, Betriebsstundenzähler</t>
  </si>
  <si>
    <t>Wasserturbinen und Hilfseinrichtungen</t>
  </si>
  <si>
    <t>Wasserkanäle, Versuchsgerinne</t>
  </si>
  <si>
    <t>Wassergehaltsmeßgeräte</t>
  </si>
  <si>
    <t>Wasseraufbereitungsgeräte, Abwasser-Reinigungsanla</t>
  </si>
  <si>
    <t>Warburg-Apparaturen, Zellstoffwechsel-Analysengerä</t>
  </si>
  <si>
    <t>Wandtafeln, Kartenständer, Projektionswände</t>
  </si>
  <si>
    <t>Walzmaschinen, Hammerwerke und Schmiedepressen</t>
  </si>
  <si>
    <t>Volumenmeßgeräte (außer 1900 und 1920)</t>
  </si>
  <si>
    <t>Viskosimeter, Rheometer</t>
  </si>
  <si>
    <t>Vielfach-Meßinstrumente (Spannung, Strom, Widersta</t>
  </si>
  <si>
    <t>Video-Recorder,-Speicher</t>
  </si>
  <si>
    <t>Verzögerungsketten, -leitungen</t>
  </si>
  <si>
    <t>Verstärker und -Module der Digitalelektronik, Impu</t>
  </si>
  <si>
    <t>Verstärker und Bausteine der analogen Meßtechnik (</t>
  </si>
  <si>
    <t>Verbrennungsöfen für Makro- und Mikroanalyse</t>
  </si>
  <si>
    <t>Verbrennungsmotoren</t>
  </si>
  <si>
    <t>Verbindungselemente, Steckvorrichtungen, Schleifri</t>
  </si>
  <si>
    <t>Vakuumventile</t>
  </si>
  <si>
    <t>Vakuumpumpstände (mit Vor- und Hochvakuumpumpen)</t>
  </si>
  <si>
    <t>Vakuummeter für Hochvakuum, UHV, thermische Vakuum</t>
  </si>
  <si>
    <t>Vakuumbedampfungsanlagen und -präparieranlagen für</t>
  </si>
  <si>
    <t>Vakuumbauteile, Rezipienten, Dampfsperren</t>
  </si>
  <si>
    <t>Urologische Geräte (außer Röntgen 3200)</t>
  </si>
  <si>
    <t>Umsetzer (Converter)</t>
  </si>
  <si>
    <t>Ultrazentrifugen (über 25.000/Min)</t>
  </si>
  <si>
    <t>Ultraschall-Materialprüfgeräte</t>
  </si>
  <si>
    <t>Ultraschall-Generatoren, -Schwinger und -Meßgeräte</t>
  </si>
  <si>
    <t>Ultraschall-Diagnostikgeräte</t>
  </si>
  <si>
    <t>Ultraschall-, Wärme-, und Hochfrequenz-Therapieger</t>
  </si>
  <si>
    <t>Ultrahochvakuumanlagen</t>
  </si>
  <si>
    <t>UHV-Anlagen zur Analytik</t>
  </si>
  <si>
    <t>Turbomolekularpumpen</t>
  </si>
  <si>
    <t>Trocknungsanlagen, Exsikkatoren</t>
  </si>
  <si>
    <t>Trimmgeräte und andere Zubehörgeräte für Ultramikr</t>
  </si>
  <si>
    <t>Trennmaschinen (Sägen, Scheren)</t>
  </si>
  <si>
    <t>Treibmittelpumpen (Dampfstrahl, Diffusion)</t>
  </si>
  <si>
    <t>Transportkarren, Hebe- und Kippvorrichtungen</t>
  </si>
  <si>
    <t>Transportable Stromerzeuger (mit Antriebsmotor)</t>
  </si>
  <si>
    <t>Transientrecorder, digitale Signalspeicher</t>
  </si>
  <si>
    <t>Transformatoren, Drosseln</t>
  </si>
  <si>
    <t>Torschaltungen, Koinzidenzschaltungen undDigitallo</t>
  </si>
  <si>
    <t>Tomographie- und Schichtgeräte (Röntgen- und MR-)</t>
  </si>
  <si>
    <t>Titriergeräte, -stände</t>
  </si>
  <si>
    <t>Tiere</t>
  </si>
  <si>
    <t>Tiefgefrieranlagen (flüssiger Stickstoff)</t>
  </si>
  <si>
    <t>Thermometer, (Berührungsthermometer), allgemein (a</t>
  </si>
  <si>
    <t>Thermographische Diagnostikgeräte, Thermometer</t>
  </si>
  <si>
    <t>Thermoelektrische Wandler, Thermosäulen</t>
  </si>
  <si>
    <t>Thermoanalysegeräte (DTA, DTG), Dilatometer</t>
  </si>
  <si>
    <t>Therapiesimulatoren, Dosisprogrammiergeräte</t>
  </si>
  <si>
    <t>Theodoliten, Markscheidegeräte</t>
  </si>
  <si>
    <t>Textilmaschinen</t>
  </si>
  <si>
    <t>Terrestrische Fernrohre, Ferngläser</t>
  </si>
  <si>
    <t>Temperaturregler</t>
  </si>
  <si>
    <t>Teleskope (astronomische)</t>
  </si>
  <si>
    <t>Telemetriegeräte (Medizin/Biologie), spezielle Sen</t>
  </si>
  <si>
    <t>Teilchenbeschleuniger (Physik)</t>
  </si>
  <si>
    <t>Szintillationskameras, Positronen-Emissionstomogra</t>
  </si>
  <si>
    <t>Szintigraphie-Scanner</t>
  </si>
  <si>
    <t>Synthese-Apparaturen der Biochemie Synthese-Appara</t>
  </si>
  <si>
    <t>Supraleitende Labormagnete</t>
  </si>
  <si>
    <t>Stromversorgungs- und Steuergeräte für Magnete: Zu</t>
  </si>
  <si>
    <t>Stromversorgung und Niederspannungs-Installation</t>
  </si>
  <si>
    <t>Stromrichter und Leistungselektronik (Energieübert</t>
  </si>
  <si>
    <t>Strommesser, spezielle Fernmeß- und Steuergeräte f</t>
  </si>
  <si>
    <t>Strahlungsthermometer, Pyrometer, Thermosonden</t>
  </si>
  <si>
    <t>Strahlungsquellen (Radioisotope, Neutronenquellen)</t>
  </si>
  <si>
    <t>Strahlungsmeßplätze (außer 0330, 3300-3390, 4050 u</t>
  </si>
  <si>
    <t>Strahler und Bestrahlungsgeräte für Medizin/Biolog</t>
  </si>
  <si>
    <t>Strahlenüberwachung, Monitore, Warngeräte</t>
  </si>
  <si>
    <t>Strahlenschutzeinrichtungen für Röntgen- undBeschl</t>
  </si>
  <si>
    <t>Strahlenschutz, heiße Zellen (außer für Radiologie</t>
  </si>
  <si>
    <t>Störschutzgeräte und -anlagen, Faraday-Käfige</t>
  </si>
  <si>
    <t>Steueranlagen, Mischpulte und Schallplattengeräte</t>
  </si>
  <si>
    <t>Steuer-, Schutzgeräte für elektrische Maschinen un</t>
  </si>
  <si>
    <t>Stereotaktische Instrumente</t>
  </si>
  <si>
    <t>Stereoskopische Mikroskope und Lupen</t>
  </si>
  <si>
    <t>Staubmeßgeräte</t>
  </si>
  <si>
    <t>Statische und quasistatische Prüfmaschinen und -an</t>
  </si>
  <si>
    <t>Sprechanlagen, Rufanlagen</t>
  </si>
  <si>
    <t>Sprachlehrsysteme, Sprachlabors</t>
  </si>
  <si>
    <t>Sportgeräte, Taucherausrüstungen</t>
  </si>
  <si>
    <t>Spiegel, Spiegel-Optik</t>
  </si>
  <si>
    <t>Spezielle Zentrifugen (Verfahrenstechnik, Medizin)</t>
  </si>
  <si>
    <t>Spezielle Waagen (ferngesteuert, registrierend)</t>
  </si>
  <si>
    <t>Spezielle Vakuumpumpen</t>
  </si>
  <si>
    <t>Spezielle Untersuchungsgeräte für die Veterinärmed</t>
  </si>
  <si>
    <t>Spezielle Thermometer für tiefste Temperaturen(ein</t>
  </si>
  <si>
    <t>Spezielle Stromversorgungsgeräte, Versorgungmodule</t>
  </si>
  <si>
    <t>Spezielle Spektrographen und Spektrometer</t>
  </si>
  <si>
    <t>Spezielle spanende Werkzeugmaschinen</t>
  </si>
  <si>
    <t>Spezielle Röntgengeräte für Material-Analyse,Struk</t>
  </si>
  <si>
    <t>Spezielle Registriergeräte (Ereigniszähler,Störung</t>
  </si>
  <si>
    <t>Spezielle Reaktionsapparaturen (Blitzlicht-, Laser</t>
  </si>
  <si>
    <t>Spezielle Pumpen (außer 3700, 3710 und 8000-8040)</t>
  </si>
  <si>
    <t>Spezielle Prüfmaschinen für Textilien</t>
  </si>
  <si>
    <t>Spezielle Prüfmaschinen für Kunststoffe, Gummi, Le</t>
  </si>
  <si>
    <t>Spezielle Prüfmaschinen für Holz und Papier</t>
  </si>
  <si>
    <t>Spezielle Öfen (Induktions-, Lichtbogenheizung,Vak</t>
  </si>
  <si>
    <t>Spezielle Mikroskope (außer 5000-5030)</t>
  </si>
  <si>
    <t>Spezielle meteorologische Meßgeräte (Wettersonden)</t>
  </si>
  <si>
    <t>Spezielle Meßgeräte zur Erforschung der höheren At</t>
  </si>
  <si>
    <t>Spezielle Meßgeräte für Fernschreib- und Datentech</t>
  </si>
  <si>
    <t>Spezielle Meßgeräte der Fernsprech-, Funk- undTons</t>
  </si>
  <si>
    <t>Spezielle Meßgeräte der Fernsehtechnik</t>
  </si>
  <si>
    <t>Spezielle Meßgeneratoren (außer 6300-6340)</t>
  </si>
  <si>
    <t>Spezielle Meß- und Prüfgeräte für Halbleiter und R</t>
  </si>
  <si>
    <t>Spezielle Massenspektrometer (Flugzeit-,Cyclotronr</t>
  </si>
  <si>
    <t>Spezielle Maschinen für Baustoffherstellung und-be</t>
  </si>
  <si>
    <t>Spezielle magnetische Meß- und Versuchseinrichtung</t>
  </si>
  <si>
    <t>Spezielle Magnete (Strahlführungsmagnete,Höchstfel</t>
  </si>
  <si>
    <t>Spezielle Leitungen und Kabel der Nachrichtentechn</t>
  </si>
  <si>
    <t>Spezielle Laser-Meß-Systeme</t>
  </si>
  <si>
    <t>Spezielle Laser und -Stabilisierungsgeräte (Freque</t>
  </si>
  <si>
    <t>Spezielle Kryostaten (für tiefste Temperaturen)</t>
  </si>
  <si>
    <t>Spezielle Kraftfahrzeuge (Zugmaschinen, Feuerwehrf</t>
  </si>
  <si>
    <t>Spezielle Kalorimeter</t>
  </si>
  <si>
    <t>Spezielle Infrarot-Detektoren</t>
  </si>
  <si>
    <t>Spezielle Geräte zur Kartenerstellung (außer 0640,</t>
  </si>
  <si>
    <t>Spezielle Geräte zur Erforschung von Erdoberfläche</t>
  </si>
  <si>
    <t>Spezielle Geräte für Verarbeitung von Lebensmittel</t>
  </si>
  <si>
    <t>Spezielle Geräte für Milchwirtschaft undGetränkeve</t>
  </si>
  <si>
    <t>Spezielle Geräte für Lebens- und Genußmittel-Analy</t>
  </si>
  <si>
    <t>Spezielle Geräte für Hochspannungs- undHochstromla</t>
  </si>
  <si>
    <t>Spezielle Geräte für astronomische Vermessung,Sate</t>
  </si>
  <si>
    <t>Spezielle Geräte der Raketentechnik und Ballistik</t>
  </si>
  <si>
    <t>Spezielle Geräte der Mikrosystemtechnik</t>
  </si>
  <si>
    <t>Spezielle Geräte der Mechanik, Kreiselgeräte</t>
  </si>
  <si>
    <t>Spezielle Geräte der Kinderheilkunde</t>
  </si>
  <si>
    <t>Spezielle Geräte der elektrischen Energieübertragu</t>
  </si>
  <si>
    <t>Spezielle forstwirtschaftliche Meß- und Prüfgeräte</t>
  </si>
  <si>
    <t>Spezielle Fahrzeuge, Geräteträger der Meeresforsch</t>
  </si>
  <si>
    <t>Spezielle Elektronenstrahl-Oszilloskope</t>
  </si>
  <si>
    <t>Spezielle Einrichtungen und Aufbauten für Geodäsie</t>
  </si>
  <si>
    <t>Spezielle Einrichtungen für Versuchstierhaltung</t>
  </si>
  <si>
    <t>Spezielle Einrichtungen für landwirtschaftlicheTie</t>
  </si>
  <si>
    <t>Spezielle Bearbeitungsmaschinen für keramische Wer</t>
  </si>
  <si>
    <t>Spezielle Baustoff- und Bodenprüfgeräte, Schergerä</t>
  </si>
  <si>
    <t>Spezielle Ausstattung von Operationsräumen, keimfr</t>
  </si>
  <si>
    <t>Spezielle astronomische Geräte (Ballon-Teleskope,S</t>
  </si>
  <si>
    <t>Spezialgeräte der Halbleiterprozeßtechnik</t>
  </si>
  <si>
    <t>Spektrometer (Massen-, NMR-, außer 1700-1780)</t>
  </si>
  <si>
    <t>Spektralpolarimeter (CD, ORD), Dichrographen</t>
  </si>
  <si>
    <t>Spektralphotometer (UV, VIS), Spektrographen (auße</t>
  </si>
  <si>
    <t>Spektrallichtquellen</t>
  </si>
  <si>
    <t>Spektralfluorometer, Lumineszenz-Spektrometer (auß</t>
  </si>
  <si>
    <t>Speicheroszilloskope</t>
  </si>
  <si>
    <t>Spannungsoptische Geräte, Schlierenapparaturen</t>
  </si>
  <si>
    <t>Sorptionspumpen, Ionenpumpen einschl. Netzgeräte</t>
  </si>
  <si>
    <t>Sonstige Werkstoff-Prüfmaschinen und Zubehör (auße</t>
  </si>
  <si>
    <t>Sonstige Werkstatt- und Laborausrüstung, Werkzeuge</t>
  </si>
  <si>
    <t>Sonstige veterinärmedizinische und zoologische Ger</t>
  </si>
  <si>
    <t>Sonstige Verstärker und Bausteine der Nuklearelekt</t>
  </si>
  <si>
    <t>Sonstige Vakuumpumpen und Zubehör (außer 8100-8180</t>
  </si>
  <si>
    <t>Sonstige Vakuumgeräte und -anlagen (außer 8300-838</t>
  </si>
  <si>
    <t>Sonstige Strom- und Spannungsquellen (außer 6000-6</t>
  </si>
  <si>
    <t>Sonstige Straßen- und Schienenfahrzeuge, Feldbahne</t>
  </si>
  <si>
    <t>Sonstige spezielle Geräte der Chirurgie</t>
  </si>
  <si>
    <t>Sonstige spezielle Elektronenmikroskope</t>
  </si>
  <si>
    <t>Sonstige Regelsysteme und Steuergeräte</t>
  </si>
  <si>
    <t>Sonstige Pumpen und Kompressoren, Zubehör (außer80</t>
  </si>
  <si>
    <t>Sonstige Photometer (außer 1800-1890 und 5200-5270</t>
  </si>
  <si>
    <t>Sonstige Photodetektoren (außer 5800-5860)</t>
  </si>
  <si>
    <t>Sonstige Photo- und Kinoapparate (außer 5400-5460)</t>
  </si>
  <si>
    <t>Sonstige Oszillographen (außer 6200-6270)</t>
  </si>
  <si>
    <t>Sonstige optische Bauelemente</t>
  </si>
  <si>
    <t>Sonstige Öfen und Wärmegeräte (außer 8400-8480)</t>
  </si>
  <si>
    <t>Sonstige nachrichtentechnische Geräte (außer 2700-</t>
  </si>
  <si>
    <t>Sonstige Motoren und Kraftmaschinen</t>
  </si>
  <si>
    <t>Sonstige meteorologische Geräte und Einrichtungen</t>
  </si>
  <si>
    <t>Sonstige Meßgeräte für Zeit, Geschwindigkeit, Dreh</t>
  </si>
  <si>
    <t>Sonstige Meßgeräte für thermische Größen (außer 86</t>
  </si>
  <si>
    <t>Sonstige Meßgeräte für Masse und Kraft (außer 8900</t>
  </si>
  <si>
    <t>Sonstige Meßgeräte für Lichtbrechung, -reflexion</t>
  </si>
  <si>
    <t>Sonstige Meßgeräte für Länge, Fläche, Rauminhalt</t>
  </si>
  <si>
    <t>Sonstige Luft- und Wasserfahrzeuge und Zubehör</t>
  </si>
  <si>
    <t>Sonstige Lichtquellen (außer 5600-5680, 5700-5790,</t>
  </si>
  <si>
    <t>Sonstige Laser und Zubehör (außer 5700-5780)</t>
  </si>
  <si>
    <t>Sonstige Kreislauf-Meß- und -Überwachungsgeräte</t>
  </si>
  <si>
    <t>Sonstige Kälteanlagen und -geräte (außer 8500-8580</t>
  </si>
  <si>
    <t>Sonstige Geräte zur thermischen Trennung und zurCh</t>
  </si>
  <si>
    <t>Sonstige Geräte zum Mischen und Zerkleinern (außer</t>
  </si>
  <si>
    <t>Sonstige Geräte für Probenbearbeitung, Laborgeräte</t>
  </si>
  <si>
    <t>Sonstige Geräte für präparative Chemie (außer 1100</t>
  </si>
  <si>
    <t>Sonstige Geräte für Landwirtschafts- und Forstwiss</t>
  </si>
  <si>
    <t>Sonstige Geräte für Gewebe- und Zelluntersuchung</t>
  </si>
  <si>
    <t>Sonstige Geräte für fachärztlichen Gebrauch</t>
  </si>
  <si>
    <t>Sonstige Geräte der Radiologie und Zubehör</t>
  </si>
  <si>
    <t>Sonstige Geräte der Nuklearmedizin und Zubehör (au</t>
  </si>
  <si>
    <t>Sonstige Geräte der Mechanik und Akustik (außer 00</t>
  </si>
  <si>
    <t>Sonstige Geräte der Klinischen Chemie undMolekular</t>
  </si>
  <si>
    <t>Sonstige Geräte der Elektrochemie (außer 1400-1470</t>
  </si>
  <si>
    <t>Sonstige Geräte der Elektrischen Energietechnik</t>
  </si>
  <si>
    <t>Sonstige Geräte der chemischen Betriebstechnik</t>
  </si>
  <si>
    <t>Sonstige Geräte der Biologie (außer 3000-3990, 440</t>
  </si>
  <si>
    <t>Sonstige Geräte der Audio-, Videotechnik (außer 00</t>
  </si>
  <si>
    <t>Sonstige Geräte der Atom- und Kernphysik (außer 02</t>
  </si>
  <si>
    <t>Sonstige geodätische und topographische Geräte</t>
  </si>
  <si>
    <t>Sonstige Fernmeldegeräte und Anlagen</t>
  </si>
  <si>
    <t>Sonstige elektronenoptische Geräte (außer 4040 und</t>
  </si>
  <si>
    <t>Sonstige elektrische und elektronische Meßgeräte</t>
  </si>
  <si>
    <t>Sonstige elektrische und elektronische Bauelemente</t>
  </si>
  <si>
    <t>Sonstige elektrische Registriergeräte (außer 6500-</t>
  </si>
  <si>
    <t>Sonstige Ein-/Ausgabe-Einheiten</t>
  </si>
  <si>
    <t>Sonstige Druckanlagen (außer 8200-8280)</t>
  </si>
  <si>
    <t>Sonstige Datenspeicher (außer 7100-7180)</t>
  </si>
  <si>
    <t>Sonstige Bearbeitungsmaschinen für nichtmetallisch</t>
  </si>
  <si>
    <t>Sonstige Baumaschinen und -hilfsgeräte</t>
  </si>
  <si>
    <t>Sonstige astronomische Geräte</t>
  </si>
  <si>
    <t>Sonstige Analysengeräte (außer 1500-1580)</t>
  </si>
  <si>
    <t>Sonstige Analog-Verstärker (z.B. parametrische Ver</t>
  </si>
  <si>
    <t>Sonnenscheinmesser, Gesamtstrahlungsmeßgeräte</t>
  </si>
  <si>
    <t>Signalstruktur-Analysengeräte, Statistikgeräte (au</t>
  </si>
  <si>
    <t>Siebgeräte</t>
  </si>
  <si>
    <t>Sichtweitemeßgeräte, Wolkenmesser</t>
  </si>
  <si>
    <t>Sichter, Abscheider, Sedimentieranlagen (außer 123</t>
  </si>
  <si>
    <t>Setzmaschinen, Klischiergeräte und reproduktionste</t>
  </si>
  <si>
    <t>Serumanalysengeräte für Elektrolyt- undSubstrat-Ko</t>
  </si>
  <si>
    <t>Selektive Verstärker, Lock-in-Verstärker</t>
  </si>
  <si>
    <t>Seismometer und Geräte für Sprengseismik</t>
  </si>
  <si>
    <t>Sedimentationsanalysatoren und -waagen</t>
  </si>
  <si>
    <t>Schweißmaschinen und Brennschneidemaschinen</t>
  </si>
  <si>
    <t>Schüttelgeräte, Rüttler</t>
  </si>
  <si>
    <t>Schleifmaschinen</t>
  </si>
  <si>
    <t>Schleif- und Poliermaschinen (für Labors)</t>
  </si>
  <si>
    <t>Schlagprüfmaschinen, Vibrations- undBeschleunigung</t>
  </si>
  <si>
    <t>Schiffe, Boote</t>
  </si>
  <si>
    <t>Schichtdickenmeßgeräte, Verdampfungs- und Steuerge</t>
  </si>
  <si>
    <t>Schichtdickenmeßgeräte (außer Ellipsometer 5360,Va</t>
  </si>
  <si>
    <t>Scheinwerfer und spezielle Leuchten</t>
  </si>
  <si>
    <t>Schaltuhren, Zeitsteuergeräte</t>
  </si>
  <si>
    <t>Schalter, Magnete, Relais, Sicherungen</t>
  </si>
  <si>
    <t>Schallspektrographen und Raumakustik-Meßgeräte</t>
  </si>
  <si>
    <t>Schallgeneratoren und mechanische Schwingungserreg</t>
  </si>
  <si>
    <t>Sammelgeräte, Fanggeräte (außer 4440)</t>
  </si>
  <si>
    <t>Salinometer-, Thermometer-, kombinierte Sonden</t>
  </si>
  <si>
    <t>Röntgenröhren und sonstige Röntgengeräte</t>
  </si>
  <si>
    <t>Röntgenmikrosonden</t>
  </si>
  <si>
    <t>Röntgenkameras für Feinstruktur und Topographie</t>
  </si>
  <si>
    <t>Röntgengeneratoren (Strukturforschung, Werkstoffpr</t>
  </si>
  <si>
    <t>Röntgenfluoreszenz-Spektrometer</t>
  </si>
  <si>
    <t>Röntgendiffraktometer</t>
  </si>
  <si>
    <t>Röntgendagnostikgeräte (außer Angiographie 3210 un</t>
  </si>
  <si>
    <t>Röntgenanalysengeräte</t>
  </si>
  <si>
    <t>Rohrpostanlagen</t>
  </si>
  <si>
    <t>Reproduktionskameras, optische Spezialgeräte fürHa</t>
  </si>
  <si>
    <t>Reine Werkbänke, Laminar-Flow-Bänke</t>
  </si>
  <si>
    <t>Refraktometer</t>
  </si>
  <si>
    <t>Reflexions- und Anpassungsmeßgeräte, Laufzeit-Meßg</t>
  </si>
  <si>
    <t>Reaktionsgefäße für Niederdruck, (Hydrierung, Kata</t>
  </si>
  <si>
    <t>Reaktionsgefäße für Hochdruck, Autoklaven</t>
  </si>
  <si>
    <t>Räumgeräte, Bagger, Raupen, Lader</t>
  </si>
  <si>
    <t>Rauchmeß- und -überwachungsgeräte</t>
  </si>
  <si>
    <t>Ratemeter, Mittelwertmesser</t>
  </si>
  <si>
    <t>Raster-Tunnel-, Rasterkraft-Mikroskope</t>
  </si>
  <si>
    <t>Rasterelektronenmikroskope (REM)</t>
  </si>
  <si>
    <t>Raman-Spektrometer</t>
  </si>
  <si>
    <t>Radio-Teleskope und Zubehör (außer 6000-6990)</t>
  </si>
  <si>
    <t>Radionuklid-Meßplätze (Medizin, Biologie)</t>
  </si>
  <si>
    <t>Radio-Chromatographen, Detektoren und Auswertegerä</t>
  </si>
  <si>
    <t>Radaranlagen (außer Distanzmesser 0620 und Doppler</t>
  </si>
  <si>
    <t>Pumpen für Flüssigkeiten</t>
  </si>
  <si>
    <t>Pulverdiffraktometer (mit Zählrohr-Goniometer)</t>
  </si>
  <si>
    <t>Pulsfrequenz- und Herzleistungs-Meßgeräte</t>
  </si>
  <si>
    <t>Psychologische Test- und Untersuchungsgeräte</t>
  </si>
  <si>
    <t>Prüfstände für Fahrzeuge und Aggregate (außerMotor</t>
  </si>
  <si>
    <t>Prüfplätze für elektrische und elektronische Gerät</t>
  </si>
  <si>
    <t>Prüfkammern (Klima, Vakuum, Vibration) undKorrosio</t>
  </si>
  <si>
    <t>Prüfgeräte für sicherheitstechnische Stoff- undGer</t>
  </si>
  <si>
    <t>Prozeßperipherie, Datenübertragung (außer 6000-699</t>
  </si>
  <si>
    <t>Probenaufbereitungs-, Veraschungsgeräte für Beta-,</t>
  </si>
  <si>
    <t>Prismen, Strahlenteiler und Polarisationsoptik</t>
  </si>
  <si>
    <t>Preßluft- und Hydromotoren</t>
  </si>
  <si>
    <t>Pressen und Maschinen zum Biegen, Drücken, Stanzen</t>
  </si>
  <si>
    <t>Pressen für Labor- und Verfahrenstechnik</t>
  </si>
  <si>
    <t>Potentiometer, Geräte für Amperometrie, Voltametri</t>
  </si>
  <si>
    <t>Porositäts-und Oberflächenmeßgeräte</t>
  </si>
  <si>
    <t>Polarographen</t>
  </si>
  <si>
    <t>Polarimeter (für feste Frequenzen) und Polarisatio</t>
  </si>
  <si>
    <t>Pneumatische und andere Regelsysteme (außer 6900)</t>
  </si>
  <si>
    <t>Pneumatische Steuergeräte und Versuchsanlagen</t>
  </si>
  <si>
    <t>Planimeter, mechanische Integraphen</t>
  </si>
  <si>
    <t>Physiologisch-optische Geräte (außer ophthalmologi</t>
  </si>
  <si>
    <t>Physikalische Therapiegeräte und medizinische Bäde</t>
  </si>
  <si>
    <t>Photozubehör (Objektive, Stative, Filter)</t>
  </si>
  <si>
    <t>Photonenzähler, Quantenphotometer</t>
  </si>
  <si>
    <t>Photomikroskope</t>
  </si>
  <si>
    <t>Photometer, Absorptionsphotometer (außerSpektralph</t>
  </si>
  <si>
    <t>Photographische Spezialkameras (Luftbild-, Registr</t>
  </si>
  <si>
    <t>Photographische Laborgeräte und Maschinen</t>
  </si>
  <si>
    <t>Photogrammetrische Geräte (außer Meßkammern 5450)</t>
  </si>
  <si>
    <t>Photofilmausgabeeinheiten, COM</t>
  </si>
  <si>
    <t>Photoelektronenspektrometer (UPS und XPS)</t>
  </si>
  <si>
    <t>Photoelektrische Wandler, Photoelemente, Solarzell</t>
  </si>
  <si>
    <t>Photodetektoren, -zellen, -widerstände für UV/VIS</t>
  </si>
  <si>
    <t>Photoapparate (Kleinbildkameras bis 24 x 36 mm)</t>
  </si>
  <si>
    <t>Photoapparate (Format größer als 24 x 36 mm)</t>
  </si>
  <si>
    <t>ph-Meßgeräte, Ionometer</t>
  </si>
  <si>
    <t>Pflanzenwuchskammern und -schränke, Klimaversuchsa</t>
  </si>
  <si>
    <t>Personen-Kraftwagen, Omnibusse, Kombiwagen</t>
  </si>
  <si>
    <t>Personen- und Lastenaufzüge</t>
  </si>
  <si>
    <t>Peptid-, Protein-Sequenzer</t>
  </si>
  <si>
    <t>Penetrometer, Plastometer</t>
  </si>
  <si>
    <t>PCR-Prozessoren (Polymerase Chain Reaktion)</t>
  </si>
  <si>
    <t>Partikelzählgeräte und -klassiergeräte (optisch,el</t>
  </si>
  <si>
    <t>Partialdruck-, Restgas-Massenspektrometer</t>
  </si>
  <si>
    <t>Ozeanographische Meßgeräte und Einrichtungen (auße</t>
  </si>
  <si>
    <t>Orthopädische Geräte für Untersuchung und Rehabili</t>
  </si>
  <si>
    <t>Optisches Mikroskopzubehör</t>
  </si>
  <si>
    <t>Optische Vielkanalspektrographen</t>
  </si>
  <si>
    <t>Optische Spektrometer (außer 1800-1860)</t>
  </si>
  <si>
    <t>Optische Längenmeßgeräte (außer 0620-0670 undMeßmi</t>
  </si>
  <si>
    <t>Optische Hilfsgeräte und Zubehör für Teleskope</t>
  </si>
  <si>
    <t>Optische Gitter</t>
  </si>
  <si>
    <t>Optische Bänke einschl. mechanischer Bauelemente</t>
  </si>
  <si>
    <t>Ophthalmologische Geräte</t>
  </si>
  <si>
    <t>Operationsmöbel</t>
  </si>
  <si>
    <t>Operationsinstrumentarien (außer 3740 und 3750)</t>
  </si>
  <si>
    <t>Operationsgeräte für Veterinärmedizin</t>
  </si>
  <si>
    <t>Oberflächen-Spannungsmesser</t>
  </si>
  <si>
    <t>Oberflächen-Prüfgeräte (Profil,Rauhtiefe)</t>
  </si>
  <si>
    <t>NMR-Spektrometer für Imaging-Anwendung (außer 3231</t>
  </si>
  <si>
    <t>NMR-Spektrometer</t>
  </si>
  <si>
    <t>Nivellier-Instrumente</t>
  </si>
  <si>
    <t>Niederschlagsmeßgeräte, Wasserstandsmeßgeräte</t>
  </si>
  <si>
    <t>Nichtlineare Optik (Frequenzvervielfacher)</t>
  </si>
  <si>
    <t>Neutronenspektrometer, Neutronenbeugungsanlagen</t>
  </si>
  <si>
    <t>Netzmodelle und Modellanlagen</t>
  </si>
  <si>
    <t>Nervenreizgeräte</t>
  </si>
  <si>
    <t>Navigations- und Meßgeräte für Schiffe und Flugzeu</t>
  </si>
  <si>
    <t>Narkose- und Beatmungsgeräte</t>
  </si>
  <si>
    <t>Nah-Infrarot-Spektralphotometer</t>
  </si>
  <si>
    <t>Musikinstrumente und Zubehör</t>
  </si>
  <si>
    <t>Mühlen</t>
  </si>
  <si>
    <t>Motorsägen, Schälmaschinen und andere forstwirtsch</t>
  </si>
  <si>
    <t>Motoren- und Getriebeprüfstände, Verdichterprüfstä</t>
  </si>
  <si>
    <t>Motilitäts-Testgeräte</t>
  </si>
  <si>
    <t>Mössbauer-Meßplätze</t>
  </si>
  <si>
    <t>Monochromatoren (außer Röntgen- 4050)</t>
  </si>
  <si>
    <t>Modulatoren, Frequenzhub- und -modulationsmeßgerät</t>
  </si>
  <si>
    <t>Mittelwertrechner und Vielkanalanalysatoren (außer</t>
  </si>
  <si>
    <t>Mischer, Rührer, Kneter</t>
  </si>
  <si>
    <t>Mikrowellen-Bauelemente</t>
  </si>
  <si>
    <t>Mikrotome, Ultramikrotome</t>
  </si>
  <si>
    <t>Mikroskopphotometer</t>
  </si>
  <si>
    <t>Mikroskopbeleuchtung</t>
  </si>
  <si>
    <t>Mikrophotographische Einrichtungen</t>
  </si>
  <si>
    <t>Mikromanipulatoren, Elektrodenziehgeräte, Mikrosch</t>
  </si>
  <si>
    <t>Mikrofilm-Kameras, -Lese- und -Rückvergrößerungsge</t>
  </si>
  <si>
    <t>Metallsuchgeräte</t>
  </si>
  <si>
    <t>Meßwandler, Vorwiderstände und Zubehör zu Meßinstr</t>
  </si>
  <si>
    <t>Meßstellenumschaltgeräte, Data-Logger, Multiplexer</t>
  </si>
  <si>
    <t>Meßgeräte für Schienenfahrzeuge und Gleise</t>
  </si>
  <si>
    <t>Meßgeräte für Luftelektrizität, Elektronendichte</t>
  </si>
  <si>
    <t>Meßgeräte für gestreutes und reflektiertes Licht,</t>
  </si>
  <si>
    <t>Meßgeräte für Gase (O2, CO2)</t>
  </si>
  <si>
    <t>Meßgeräte für elektrische Leistung, Phasenwinkel,</t>
  </si>
  <si>
    <t>Meßgeräte für Drehmoment, mechanische Leistung (Me</t>
  </si>
  <si>
    <t>Meßgeräte für chemischen (COD) und biologischen (B</t>
  </si>
  <si>
    <t>Meßgeneratoren,Meßsender, Frequenznormale</t>
  </si>
  <si>
    <t>Meßempfänger, Feldstärkemeßgeräte</t>
  </si>
  <si>
    <t>Meßelektronik und Zubehör für Röntgengeräte</t>
  </si>
  <si>
    <t>Meßbrücken und Kompensatoren, Widerstandsmeßgeräte</t>
  </si>
  <si>
    <t>Meß- und Prüfgeräte für Lebensmitteltechnologie</t>
  </si>
  <si>
    <t>Meß- und Prüfeinrichtungen für optische Geräte</t>
  </si>
  <si>
    <t>Meß- und Demonstrationsgeräte der Mechanik</t>
  </si>
  <si>
    <t>Meldeanlagen (außer Feuermelder 9860), Lichtschran</t>
  </si>
  <si>
    <t>Mehrkanal-Analysenautomaten für Klinische Chemie</t>
  </si>
  <si>
    <t>Meerestiefenmesser, Echolote, Sonare</t>
  </si>
  <si>
    <t>Medizin-Laser und elektrochirurgische Geräte</t>
  </si>
  <si>
    <t>Medizinische Dialysegeräte</t>
  </si>
  <si>
    <t>Mechanisches Mikroskop-Zubehör und Hilfsgeräte</t>
  </si>
  <si>
    <t>Mechanische, pneumatische und hydraulische Zähl- u</t>
  </si>
  <si>
    <t>Mechanische Vakuumpumpen (Vorpumpen)</t>
  </si>
  <si>
    <t>Mechanische und elektromechanische Hilfsgeräte für</t>
  </si>
  <si>
    <t>Mechanische und elektrische Meßwertanzeigegeräte</t>
  </si>
  <si>
    <t>Mechanische Präzisionsuhren, Chronometer</t>
  </si>
  <si>
    <t>Mechanisch abtastende Längen- und Dickenmeßgeräte,</t>
  </si>
  <si>
    <t>Massenspektrometer</t>
  </si>
  <si>
    <t>Maschinen zur Formen- und Modellherstellung undgie</t>
  </si>
  <si>
    <t>Maschinen zur Bearbeitung von Futtermitteln</t>
  </si>
  <si>
    <t>Maschinen und Einrichtungen für spezielle Umformve</t>
  </si>
  <si>
    <t>Maschinen für Oberflächenbehandlung (Elektropolier</t>
  </si>
  <si>
    <t>Maschinen für Holz- und Papierverarbeitung</t>
  </si>
  <si>
    <t>Manometer und Vakuum-Meter (mechanisch undelektrom</t>
  </si>
  <si>
    <t>Manipulatoren, Fernbedienung für heiße Zellen</t>
  </si>
  <si>
    <t>Magnetplatteneinheiten und Steuergeräte</t>
  </si>
  <si>
    <t>Magnetfeld- und -flußmeßgeräte (außer Geomagnetik</t>
  </si>
  <si>
    <t>Magnet-Enzephalographie-Systeme</t>
  </si>
  <si>
    <t>Magnetbandgeräte für Musik und Sprache (außerDikti</t>
  </si>
  <si>
    <t>Lysimeter</t>
  </si>
  <si>
    <t>Lungenfunktionsmeßgeräte</t>
  </si>
  <si>
    <t>Luftüberwachungs- und -analysengeräte (außer Staub</t>
  </si>
  <si>
    <t>Lufterhitzer, Luftheizgeräte (transportabel),Infra</t>
  </si>
  <si>
    <t>Luft- und Körperschallaufnehmer, Mikrofone</t>
  </si>
  <si>
    <t>Lötmaschinen, Lötbäder, Kontaktiergeräte</t>
  </si>
  <si>
    <t>Linsen, Kondensoren</t>
  </si>
  <si>
    <t>Linienschreiber, Fallbügelschreiber</t>
  </si>
  <si>
    <t>Lichtstrahl-Oszillographen</t>
  </si>
  <si>
    <t>Lichtmodulatoren, Elektrooptik, Magnetooptik</t>
  </si>
  <si>
    <t>Lichtfilter</t>
  </si>
  <si>
    <t>Lerngeräte, Testgeräte, Konditionierungskammern</t>
  </si>
  <si>
    <t>Leitfähigkeitsmeßgeräte</t>
  </si>
  <si>
    <t>Leistungskondensatoren, Phasenschieber</t>
  </si>
  <si>
    <t>Lehrmittel, Diapositive, Lehrfilme (außer 6700-679</t>
  </si>
  <si>
    <t>Lecksucher</t>
  </si>
  <si>
    <t>Lautsprecher- und Tonübertragungsanlagen</t>
  </si>
  <si>
    <t>Lastkraftwagen</t>
  </si>
  <si>
    <t>Laser-Scanning-Mikroskope</t>
  </si>
  <si>
    <t>Laser-Optik (Strahlaufweitung, Modenfilter)</t>
  </si>
  <si>
    <t>Laser-Leistungsmeßgeräte</t>
  </si>
  <si>
    <t>Laser in der Fertigung</t>
  </si>
  <si>
    <t>Landwirtschaftliche Maschinen (Feldarbeit)</t>
  </si>
  <si>
    <t>Lampenhäuser, Zündgeräte und Zubehör zu Lichtquell</t>
  </si>
  <si>
    <t>Laborzentrifugen (bis 25.000/Min)</t>
  </si>
  <si>
    <t>Laborwaagen, Präzisionswaagen</t>
  </si>
  <si>
    <t>Labor-Vakuumeinrichtung</t>
  </si>
  <si>
    <t>Laboruhren (Kurzzeitmesser, Stoppuhren)</t>
  </si>
  <si>
    <t>Labortische und -aufbauten</t>
  </si>
  <si>
    <t>Labor-Spülmaschinen und -Reinigungsgeräte</t>
  </si>
  <si>
    <t>Labormikroskope</t>
  </si>
  <si>
    <t>Labormagnete</t>
  </si>
  <si>
    <t>Laborheizgeräte und Brenner</t>
  </si>
  <si>
    <t>Labor-EDV-Systeme</t>
  </si>
  <si>
    <t>Kymographen, Plethysmographen, Muskelkraft-Messung</t>
  </si>
  <si>
    <t>Küvetten und Zubehör für Photometer und Spektralph</t>
  </si>
  <si>
    <t>Kunststoffpressen und -spritzgußgeräte</t>
  </si>
  <si>
    <t>Kunststoffextruder und -blasmaschinen</t>
  </si>
  <si>
    <t>Kühlschränke und Gefriertruhen (bis -100 Grad C)</t>
  </si>
  <si>
    <t>Kryostaten, Tauchkühler (bis -100 Grad C)</t>
  </si>
  <si>
    <t>Kryochirurgische Geräte</t>
  </si>
  <si>
    <t>Kristallzüchtungsapparaturen, Kristallisationsanla</t>
  </si>
  <si>
    <t>Kristall-Sägemaschinen</t>
  </si>
  <si>
    <t>Krafträder, Fahrräder, Behinderten-Fahrzeuge</t>
  </si>
  <si>
    <t>Kraftmeßgeräte (einschl. elektronischem Anzeigeger</t>
  </si>
  <si>
    <t>Konstruktions- und Lehrbaukästen</t>
  </si>
  <si>
    <t>Kondensatoren (Abstimm- und Meßkondensatoren)</t>
  </si>
  <si>
    <t>Komponenten, Hilfs- und Ergänzungseinrichtungen fü</t>
  </si>
  <si>
    <t>Kompensations-Schreiber (XT-Schreiber), Punktdruck</t>
  </si>
  <si>
    <t>Kernreaktoren</t>
  </si>
  <si>
    <t>Kernquadrupolresonanz-Spektrometer (NQR)</t>
  </si>
  <si>
    <t>Kavitations-Meßeinrichtungen</t>
  </si>
  <si>
    <t>Kammeröfen, Muffelöfen, Rohröfen</t>
  </si>
  <si>
    <t>Kältemaschinen und Refrigeratoren (unter -100 Grad</t>
  </si>
  <si>
    <t>Kältemaschinen (bis -100 Grd C), Eiserzeuger,Rückk</t>
  </si>
  <si>
    <t>Kalorimeter und Heizwertschreiber (außer 8650, 866</t>
  </si>
  <si>
    <t>Interferometer, Vielstrahl-Interferometer, Etalons</t>
  </si>
  <si>
    <t>Interferenzapparaturen, Zweistrahl-Interferometer</t>
  </si>
  <si>
    <t>Interaktive graphische Bildschirmsysteme</t>
  </si>
  <si>
    <t>Intensivpflege- und Patientenüberwachungssysteme</t>
  </si>
  <si>
    <t>Integrierte Fertigungssysteme</t>
  </si>
  <si>
    <t>Infusionsgeräte, Katheter</t>
  </si>
  <si>
    <t>Industrie- und Handelswaagen</t>
  </si>
  <si>
    <t>Induktivitäten, Transformatoren (Übertrager)</t>
  </si>
  <si>
    <t>Impulslampen, Blitzgeräte, Stroboskope</t>
  </si>
  <si>
    <t>Impulsgeneratoren</t>
  </si>
  <si>
    <t>Impedanz- und Dämpfungsmeßgeräte, Frequenzgangmeßg</t>
  </si>
  <si>
    <t>Immunochemische Bestimmungsgeräte (außerImmunelekt</t>
  </si>
  <si>
    <t>Hygrometer, Luftfeuchtemesser, Thermohygrographen</t>
  </si>
  <si>
    <t>Hydraulische Steuergeräte und Versuchsanlagen</t>
  </si>
  <si>
    <t>Hydraulikanlagen (ohne Pressen)</t>
  </si>
  <si>
    <t>Holographie-Einrichtungen (außer Interferometer 53</t>
  </si>
  <si>
    <t>Höchstdruckpressen, Tetraederpressen</t>
  </si>
  <si>
    <t>Hochstabile Magnete (mit homogenem oder speziellem</t>
  </si>
  <si>
    <t>Hochspannungsspeisegeräte (über 1 kV, außer 2680)</t>
  </si>
  <si>
    <t>Hochspannungs-Elektronenmikroskope</t>
  </si>
  <si>
    <t>Hochgeschwindigkeits-Kameras (ab 100 Bilder/Sek)</t>
  </si>
  <si>
    <t>Hochenergie-Spektrometer</t>
  </si>
  <si>
    <t>Hochdruckventile und Bauteile für Hochdruckanlagen</t>
  </si>
  <si>
    <t>Hochdruckpumpen (für Gase und Flüssigkeiten) über</t>
  </si>
  <si>
    <t>Hochdruckanlagen</t>
  </si>
  <si>
    <t>Hobel- und Stoßmaschinen</t>
  </si>
  <si>
    <t>Hilfsgeräte und Zubehör für Elektronenmikroskope</t>
  </si>
  <si>
    <t>Hilfsgeräte und Meßeinrichtungen für Werkzeugmasch</t>
  </si>
  <si>
    <t>Hilfseinrichtungen und spezielle Meßgeräte für Win</t>
  </si>
  <si>
    <t>Hilfseinrichtungen und medizinisches Röntgenzubehö</t>
  </si>
  <si>
    <t>Hilfs- und Ergänzungseinrichtungen fürTeilchenbesc</t>
  </si>
  <si>
    <t>Herzsteuer- und -überwachungsgeräte</t>
  </si>
  <si>
    <t>Helligkeits- und Beleuchtungsmeßgeräte, Belichtung</t>
  </si>
  <si>
    <t>Helium-Rückgewinnungsanlagen</t>
  </si>
  <si>
    <t>Helium- und Wasserstoff-Verflüssigungsanlagen</t>
  </si>
  <si>
    <t>Heizungs- und Klimaanlagen, Lüftung, Klimakammern</t>
  </si>
  <si>
    <t>Härteprüfmaschinen, Reibungs- und Verschleiß-Prüfm</t>
  </si>
  <si>
    <t>Handschuhkästen, Schutzgasanlagen</t>
  </si>
  <si>
    <t>Halbleiter-Bausteine und integrierte Schaltungen</t>
  </si>
  <si>
    <t>Gynäkologische Geräte (außer Röntgen 3200 und 3900</t>
  </si>
  <si>
    <t>Gurt- und Gliederförderanlagen</t>
  </si>
  <si>
    <t>Greif- und Hebewerkzeuge, Verladeeinrichtungen</t>
  </si>
  <si>
    <t>Gravimeter und Gezeitenpendel</t>
  </si>
  <si>
    <t>Graphische Datenerfassungsgeräte</t>
  </si>
  <si>
    <t>Gradientenformer und -mischer, Dosiergeräte</t>
  </si>
  <si>
    <t>Glühlampen und Infrarotstrahler für spezielle Anwe</t>
  </si>
  <si>
    <t>Gleichspannungs-Netzgeräte (außer 0160, 6060 und 6</t>
  </si>
  <si>
    <t>Glasbearbeitungsmaschinen</t>
  </si>
  <si>
    <t>Gießanlagen (Spritzguß, Strangguß)</t>
  </si>
  <si>
    <t>Gewebeeinbettungsgeräte, Fixier- und Färbegeräte</t>
  </si>
  <si>
    <t>Getriebe und spezielle Maschinenteile</t>
  </si>
  <si>
    <t>Geschwindigkeitsmeßgeräte (außer 0470, 0530, 1920</t>
  </si>
  <si>
    <t>Geräte zur Schallemissionsanalyse</t>
  </si>
  <si>
    <t>Geräte zur Schädlingsbekämpfung</t>
  </si>
  <si>
    <t>Geräte zur Molekulargewichtsbestimmung</t>
  </si>
  <si>
    <t>Geräte zur Messung von Stoffkonstanten (außer Fest</t>
  </si>
  <si>
    <t>Geräte zur Messung von Schmelzpunkt, Siedepunkt,Tr</t>
  </si>
  <si>
    <t>Geräte zur Messung der magnetischen Materialeigens</t>
  </si>
  <si>
    <t>Geräte zur Messung der Gravitationskraft (Drehwaag</t>
  </si>
  <si>
    <t>Geräte zur Konservierung und Lagerung von Transpla</t>
  </si>
  <si>
    <t>Geräte zur Elementaranalyse</t>
  </si>
  <si>
    <t>Geräte zur Bearbeitung von landwirtschaftlichenFel</t>
  </si>
  <si>
    <t>Geräte und Versuchseinrichtungen für Bergbau undLa</t>
  </si>
  <si>
    <t>Geräte für Ionenimplantation und Halbleiterdotieru</t>
  </si>
  <si>
    <t>Geräte für Hals-Nasen-Ohrenheilkunde</t>
  </si>
  <si>
    <t>Geräte für Erste Hilfe und Katastrophen-Einsatz,Se</t>
  </si>
  <si>
    <t>Generatoren und rotierende Umformer</t>
  </si>
  <si>
    <t>Gehäuse, Racks</t>
  </si>
  <si>
    <t>Gefriertrocknungsanlagen</t>
  </si>
  <si>
    <t>Gebläse, Lüfter</t>
  </si>
  <si>
    <t>Gaswechselmeßkammern</t>
  </si>
  <si>
    <t>Gasverflüssigungs-, Luftzerlegungsanlagen</t>
  </si>
  <si>
    <t>Gasverdichter, Kompressoren</t>
  </si>
  <si>
    <t>Gasturbinen, Strahltriebwerke, Raketentriebwerke</t>
  </si>
  <si>
    <t>Gas-Laser</t>
  </si>
  <si>
    <t>Gasflaschen und Zubehör</t>
  </si>
  <si>
    <t>Gasentwicklungsgeräte, Vergasungsanlagen</t>
  </si>
  <si>
    <t>Gasentladungslampen für spezielle Anwendung, UV-St</t>
  </si>
  <si>
    <t>Gaschromatographen (außer GC-MS-Kopplung)</t>
  </si>
  <si>
    <t>Ganzkörper-Monitore und andere spezielle Monitore</t>
  </si>
  <si>
    <t>Gammaprobenwechsler für flüssige Proben undRadio-I</t>
  </si>
  <si>
    <t>Gammakameras (Nuklearmedizin)</t>
  </si>
  <si>
    <t>Funktionsgeneratoren</t>
  </si>
  <si>
    <t>Funkanlagen (außer Konferenz- und Saal-Sprechanlag</t>
  </si>
  <si>
    <t>Füllstandsmeßgeräte (kapazitiv, Kernstrahlung,Ultr</t>
  </si>
  <si>
    <t>Frequenz-Umformer (statisch) und Hochfrequenzgener</t>
  </si>
  <si>
    <t>Frequenzanalysatoren, Schwingungsanalysatoren</t>
  </si>
  <si>
    <t>Fräsmaschinen</t>
  </si>
  <si>
    <t>Fourier-Transform-IR-Spektrometer</t>
  </si>
  <si>
    <t>Förderanlagen (außer Gurt- und Gliederförderanlage</t>
  </si>
  <si>
    <t>Flüssigkeits-Szintillationszähler (Probenwechsler)</t>
  </si>
  <si>
    <t>Flüssigkeitsstrahl-Oszillographen</t>
  </si>
  <si>
    <t>Flüssigkeits-Chromatographen (außer Ionentauscher)</t>
  </si>
  <si>
    <t>Flurförderfahrzeuge</t>
  </si>
  <si>
    <t>Fluoreszenz-Photometer, Filterfluorometer</t>
  </si>
  <si>
    <t>Fluoreszenz-Korrelations-Spektrometer (FCS)</t>
  </si>
  <si>
    <t>Flugzeuge</t>
  </si>
  <si>
    <t>Flotations-, Schlämmapparate</t>
  </si>
  <si>
    <t>Flammenphotometer, Emissionsphotometer</t>
  </si>
  <si>
    <t>Filtriergeräte, Filter</t>
  </si>
  <si>
    <t>Filter (elektrische), Resonatoren</t>
  </si>
  <si>
    <t>Filmprojektoren und Projektionsmaschinen</t>
  </si>
  <si>
    <t>Filmkameras (bis 100 Bilder/Sek)</t>
  </si>
  <si>
    <t>Festspeicher (für Mikroprogramme) ROM, PROM</t>
  </si>
  <si>
    <t>Festkörper-NMR-Spektrometer</t>
  </si>
  <si>
    <t>Festkörper-Laser</t>
  </si>
  <si>
    <t>Fernsprechanlagen, Vermittlungsanlagen</t>
  </si>
  <si>
    <t>Fernseh-Kameras und vollständige Fernsehanlagen</t>
  </si>
  <si>
    <t>Fernseh-Empfänger, -Monitoren, -Projektoren</t>
  </si>
  <si>
    <t>Fernschreibanlagen, Bildtelegraphiegeräte</t>
  </si>
  <si>
    <t>Fernmeß- und Fernwirksysteme (außer für Medizin/Bi</t>
  </si>
  <si>
    <t>Fehlerprüfgeräte (Rißprüfung), elektrische odermag</t>
  </si>
  <si>
    <t>Faseroptische Bauelemente</t>
  </si>
  <si>
    <t>Farbstoff-Laser</t>
  </si>
  <si>
    <t>Farbmeßgeräte, Weißgradmesser</t>
  </si>
  <si>
    <t>Extraktionsgeräte, Verteilungsapparaturen</t>
  </si>
  <si>
    <t>Expeditions- und Reiseausrüstung</t>
  </si>
  <si>
    <t>Ergometer</t>
  </si>
  <si>
    <t>Erdmagnetische und geoelektrische Meßgeräte</t>
  </si>
  <si>
    <t>Entgiftungs- und Entstaubungsanlagen</t>
  </si>
  <si>
    <t>Entfernungsmeßgeräte, Tachymeter, Tellurometer</t>
  </si>
  <si>
    <t>Endoskope (Medizin)</t>
  </si>
  <si>
    <t>Emissions-Spektrometer</t>
  </si>
  <si>
    <t>Elemente und Akkumulatoren</t>
  </si>
  <si>
    <t>Elektrophysiologische Meßsysteme (außer 3000-3090</t>
  </si>
  <si>
    <t>Elektrophoresegeräte (analytisch und präparativ)</t>
  </si>
  <si>
    <t>Elektronische und pneumatische Längenmeßgeräte,Weg</t>
  </si>
  <si>
    <t>Elektronische Uhren (außer 6150 und 7370)</t>
  </si>
  <si>
    <t>Elektronische Meßwertwandler (A/D, D/A, Spannung/F</t>
  </si>
  <si>
    <t>Elektronische Hilfsgeräte für Teleskope</t>
  </si>
  <si>
    <t>Elektronenvervielfacher</t>
  </si>
  <si>
    <t>Elektronenstrahl-Oszilloskope (Normalröhre)</t>
  </si>
  <si>
    <t>Elektronenspinresonanz-Spektrometer (EPR, ESR)</t>
  </si>
  <si>
    <t>Elektronenröhren, Mikrowellen-Generatorröhren</t>
  </si>
  <si>
    <t>Elektronenoptische Bildwandlergeräte und Bildverst</t>
  </si>
  <si>
    <t>Elektronenmikroskope (Transmission)</t>
  </si>
  <si>
    <t>Elektronenbeugungs-Apparaturen, LEED-, RHEED-,SHEE</t>
  </si>
  <si>
    <t>Elektronen- und Ionenstrahl-Quellen</t>
  </si>
  <si>
    <t>Elektromyographen, Nystagmographen</t>
  </si>
  <si>
    <t>Elektromotoren</t>
  </si>
  <si>
    <t>Elektrolyse-Apparate, -Zellen</t>
  </si>
  <si>
    <t>Elektrokardiographen</t>
  </si>
  <si>
    <t>Elektrofokussierung, Isotachophoresegeräte</t>
  </si>
  <si>
    <t>Elektroenzephalographen</t>
  </si>
  <si>
    <t>Elektrische und mechanische Regelsysteme</t>
  </si>
  <si>
    <t>Elektrische Steuergeräte und Anlagen</t>
  </si>
  <si>
    <t>Elastizitäts-, Spannungs- und Dämpfungsmeßgeräte</t>
  </si>
  <si>
    <t>Eindampfgeräte, Verdampfer</t>
  </si>
  <si>
    <t>Dynamische Prüfmaschinen und -anlagen, Pulser</t>
  </si>
  <si>
    <t>Durchfluß- und Mengenmesser (außer für Blut 3010)</t>
  </si>
  <si>
    <t>Dünnschicht-, Papier-, Gel-Chromatographen</t>
  </si>
  <si>
    <t>Druckmaschinen und Druckerei-Hilfsgeräte</t>
  </si>
  <si>
    <t>Druckluftanlagen, Druckluftversorgung</t>
  </si>
  <si>
    <t>Druckkammern für Medizin, Taucher, spezielleflugme</t>
  </si>
  <si>
    <t>Druckbehälter (außer Gasflaschen)</t>
  </si>
  <si>
    <t>Drehzahlmeßgeräte, Umdrehungszähler</t>
  </si>
  <si>
    <t>Drehmaschinen</t>
  </si>
  <si>
    <t>Dosierpumpen, Schlauchpumpen</t>
  </si>
  <si>
    <t>DNA-Sequenzer</t>
  </si>
  <si>
    <t>DNA-Array-Systeme</t>
  </si>
  <si>
    <t>DK-Meßgeräte</t>
  </si>
  <si>
    <t>Dispergierer, Zerstäuber, Homogenisatoren</t>
  </si>
  <si>
    <t>Diskriminatoren, Einkanalanalysatoren (außerAnalog</t>
  </si>
  <si>
    <t>Dilutoren, Pipettiergeräte, Probennehmer</t>
  </si>
  <si>
    <t>Digital-Magnetbandgeräte und Steuergeräte</t>
  </si>
  <si>
    <t>Digital anzeigende Meßgeräte für Spannung, Strom,W</t>
  </si>
  <si>
    <t>Dichtemeßgeräte</t>
  </si>
  <si>
    <t>Diaprojektoren und Episkope</t>
  </si>
  <si>
    <t>Detektoren für Strahlungsmessung, Kernspuremulsion</t>
  </si>
  <si>
    <t>Destillier- und Fraktioniergeräte, Rektifiziergerä</t>
  </si>
  <si>
    <t>Dermatologische Geräte&lt;TD</t>
  </si>
  <si>
    <t>Densitometer, Mikrophotometer</t>
  </si>
  <si>
    <t>Demonstrationsgeräte, Modelle</t>
  </si>
  <si>
    <t>Dekontaminierungsanlagen</t>
  </si>
  <si>
    <t>Dehnungsmeßgeräte und -meßbrücken</t>
  </si>
  <si>
    <t>Datensichtgeräte, Eingabetastaturen, Bildschirmter</t>
  </si>
  <si>
    <t>Dampfmaschinen und -turbinen</t>
  </si>
  <si>
    <t>Dampferzeuger-, Kesselanlagen für Turbinen undDamp</t>
  </si>
  <si>
    <t>Dampferzeuger (für Laboratorien), Dämpfanlagen</t>
  </si>
  <si>
    <t>Computertomographen</t>
  </si>
  <si>
    <t>Chemische Sägen, Elektrolyse-Ätz-Maschinen,Funkene</t>
  </si>
  <si>
    <t>Chemische Dialysegeräte, Diffusionsanlagen</t>
  </si>
  <si>
    <t>Brutschränke, Lichtthermostaten, Gewebekulturgerät</t>
  </si>
  <si>
    <t>Brenner und spezielle Wärmegeräte, Zünd- undÜberwa</t>
  </si>
  <si>
    <t>Bohrmaschinen (spanend)</t>
  </si>
  <si>
    <t>Bodenuntersuchungsgeräte (Biologie) und hydrobiolo</t>
  </si>
  <si>
    <t>Bodenprobennehmer, Erdbohrgeräte (für Bodenproben)</t>
  </si>
  <si>
    <t>Bodenfeuchte-, Bodendichtemeßgeräte</t>
  </si>
  <si>
    <t>Blutpumpen, Herz-Lungen-Maschinen</t>
  </si>
  <si>
    <t>Blutkonservierungs- und -aufbereitungsgeräte</t>
  </si>
  <si>
    <t>Blutdurchflußmeßgeräte</t>
  </si>
  <si>
    <t>Blutdruckmeßgeräte und Sphygmographen</t>
  </si>
  <si>
    <t>Blutanalyse- und -differenziergeräte</t>
  </si>
  <si>
    <t>Blenden, Spalte</t>
  </si>
  <si>
    <t>Blasenkammern, Nebelkammern, andere spezielleMeßei</t>
  </si>
  <si>
    <t>Biomolekular-Interaktionssysteme</t>
  </si>
  <si>
    <t>Bildregie- und Kontroll-Einheiten, Steuergeräte</t>
  </si>
  <si>
    <t>Beschleunigungsmeßgeräte (außer Seismometer)</t>
  </si>
  <si>
    <t>Beschleuniger (Medizin)</t>
  </si>
  <si>
    <t>Belegleser</t>
  </si>
  <si>
    <t>Behälter und Anlagen für Transport und Lagerung vo</t>
  </si>
  <si>
    <t>Behälter für flüssige Gase</t>
  </si>
  <si>
    <t>Be- und Entwässerungsanlagen</t>
  </si>
  <si>
    <t>Baustoffmaschinen</t>
  </si>
  <si>
    <t>Bauelemente und Baugruppen für Fernmeß-, Fernwirk-</t>
  </si>
  <si>
    <t>Batterie-Ladegeräte, Batterie-Überwachungsgeräte</t>
  </si>
  <si>
    <t>Barometer, Barographen</t>
  </si>
  <si>
    <t>Bakterien-Zuchtgeräte, Fermenter</t>
  </si>
  <si>
    <t>Bakterien- und Zell-Aufschlußgeräte (außer 1040)</t>
  </si>
  <si>
    <t>Bad- und Einhängethermostaten, Temperiergeräte</t>
  </si>
  <si>
    <t>Auswuchtmaschinen, Unwuchtmeßeinrichtungen</t>
  </si>
  <si>
    <t>Auswertegeräte, Zubehör und Bauelemente für optisc</t>
  </si>
  <si>
    <t>Auswertegeräte für Röntgenstrukturanalyse (außerDe</t>
  </si>
  <si>
    <t>Aufnahme- und Archivierungsgeräte für medizinische</t>
  </si>
  <si>
    <t>Audio-visuelle Lehrsysteme und Geräte (außer Proje</t>
  </si>
  <si>
    <t>Atomabsorptions-Spektrophotometer und Spezialzubeh</t>
  </si>
  <si>
    <t>Atom- und Molekularstrahl-Apparaturen</t>
  </si>
  <si>
    <t>Atemgas- und Blutgas-Analysatoren</t>
  </si>
  <si>
    <t>Astronomische Auswertegeräte</t>
  </si>
  <si>
    <t>Armaturen, Ventile, Schieber (außer 8170, 8180 und</t>
  </si>
  <si>
    <t>Arbeitsspeicher, RAM</t>
  </si>
  <si>
    <t>Anthropologische Untersuchungsgeräte</t>
  </si>
  <si>
    <t>Antennenanlagen</t>
  </si>
  <si>
    <t>Anlagen zur Gewinnung und Bearbeitung von Kernbren</t>
  </si>
  <si>
    <t>Anlagen zur Aufbereitung und Entsorgung von Brenne</t>
  </si>
  <si>
    <t>Anhänger für Kraftfahrzeuge</t>
  </si>
  <si>
    <t>Angiographie-Röntgenanlagen</t>
  </si>
  <si>
    <t>Analytische Bildauswertesysteme</t>
  </si>
  <si>
    <t>Analysenwaagen (Makro- Mikro-), mechanisch undelek</t>
  </si>
  <si>
    <t>Analysenautomaten (außer 1510, 1520 und Klinische</t>
  </si>
  <si>
    <t>Analog anzeigende Strom- und Spannungsmesser</t>
  </si>
  <si>
    <t>Akustische Mikroskope</t>
  </si>
  <si>
    <t>Akustische Meß- und Prüfgeräte mit Zubehör</t>
  </si>
  <si>
    <t>Adsorptionsanlagen, Wäscher, Trockner</t>
  </si>
  <si>
    <t>Ablesefernrohre, Kollimatoren, Periskope</t>
  </si>
  <si>
    <t>Abfüll-, Verpackungs-, Verschließmaschinen</t>
  </si>
  <si>
    <t>T00300</t>
  </si>
  <si>
    <t>Zeilenbeschriftungen</t>
  </si>
  <si>
    <t>Spaltenbeschriftungen</t>
  </si>
  <si>
    <t>Summe von Nutzungsdauer</t>
  </si>
  <si>
    <t>Wissenschaftliche Anlagen und Geräte</t>
  </si>
  <si>
    <t>Anlagenklasse2</t>
  </si>
  <si>
    <t>IuK (PC, Server, Hardware)</t>
  </si>
  <si>
    <t>AfA:Wissenschaftl.Anl.u.Geräte</t>
  </si>
  <si>
    <t>Pauschale Bewertungen Sonstige Betriebs- und eschäftsausstattung</t>
  </si>
  <si>
    <t>B00699</t>
  </si>
  <si>
    <t>Wissenschaftl.Anlagen u.Geräte</t>
  </si>
  <si>
    <t>Pauschale Bewertung Betriebs- u. GA</t>
  </si>
  <si>
    <t>P. Wert. (Bürom.Dienstr.BuG)</t>
  </si>
  <si>
    <t>PB (Bürom.Dienstr.BuG)</t>
  </si>
  <si>
    <t>P. Wert.(IuK-Ger./-Ausstatt.)</t>
  </si>
  <si>
    <t>Pauschale Bewertungen IuK - Geräte u. Ausstattungen</t>
  </si>
  <si>
    <t>B00799</t>
  </si>
  <si>
    <t>Pauschale Bewertungen</t>
  </si>
  <si>
    <t>Pauschale Bewertungen Büromöbel und -ausstattungen</t>
  </si>
  <si>
    <t>B00899</t>
  </si>
  <si>
    <t>AfA: Büromöbel und sonstige GA</t>
  </si>
  <si>
    <t>Waffen und ähnliche Geräte</t>
  </si>
  <si>
    <t>B00400</t>
  </si>
  <si>
    <t>Büromöbel und sonstige GA</t>
  </si>
  <si>
    <t>Waffen</t>
  </si>
  <si>
    <t>Sonstige Betriebs- und Geschäftsausstattung</t>
  </si>
  <si>
    <t>B00600</t>
  </si>
  <si>
    <t>Fahrradständer, Fahnenmaste, Wäschepfähle</t>
  </si>
  <si>
    <t>AfA: Sonst.Betriebsausstattung</t>
  </si>
  <si>
    <t>Sonstige Betriebsausstattung</t>
  </si>
  <si>
    <t>Verpackungsgeräte (Versand-)</t>
  </si>
  <si>
    <t>Müllbehälter und -anlagen, Schrottverwertungsanlag</t>
  </si>
  <si>
    <t>Tanks für Heizöl und Kraftstoffe</t>
  </si>
  <si>
    <t>Garageneinrichtung, Autowaschanlagen</t>
  </si>
  <si>
    <t>Gartengeräte, transportable Gewächshäuser</t>
  </si>
  <si>
    <t>AfA: GWG Anlagen und Maschinen</t>
  </si>
  <si>
    <t>GWG techn. Anlagen und Maschinen</t>
  </si>
  <si>
    <t>T79000</t>
  </si>
  <si>
    <t>Wkz, W-ger.u.Mod.,Prüf-u.Meßmi</t>
  </si>
  <si>
    <t>Geringwertige Anl.u. Maschinen</t>
  </si>
  <si>
    <t>AfA Sammelposten techn. Anlage</t>
  </si>
  <si>
    <t>Sammelposten GWG techn. Anlagen u. Maschinen</t>
  </si>
  <si>
    <t>T79100</t>
  </si>
  <si>
    <t>Sammelp. techn. Anl.u.Maschine</t>
  </si>
  <si>
    <t>Tierställe, Terrarien, Aquarien, Vogelkäfige</t>
  </si>
  <si>
    <t>Ausrüstung allgemein (für Grundstücke und Gebäude)</t>
  </si>
  <si>
    <t>AfA:Anl/Ger.f.A-sich/U-schutz</t>
  </si>
  <si>
    <t>Anl.u.Ger.f.Arbeitss.Umweltsch</t>
  </si>
  <si>
    <t>AfA:Anl/Masch.d. E-ver/B-tech.</t>
  </si>
  <si>
    <t>Überwachungs- und Kontrollanlagen</t>
  </si>
  <si>
    <t>T00500</t>
  </si>
  <si>
    <t>Anl.u.Masch.d.E-vers.u.Betr-T</t>
  </si>
  <si>
    <t>Sonstige Versorgungsanlagen und Schutzeinrichtunge</t>
  </si>
  <si>
    <t>Feuerlöschgeräte und Feuerwehrausrüstung</t>
  </si>
  <si>
    <t>Feuerschutz- und -meldeanlagen, Blitzableiteranlag</t>
  </si>
  <si>
    <t>Anl. u. Masch. d. Energievers. u. Betriebstechnik</t>
  </si>
  <si>
    <t>T00100</t>
  </si>
  <si>
    <t>Notbeleuchtungsanlagen (außer 6010 und 6050)</t>
  </si>
  <si>
    <t>Schutzräume und -ausrüstung</t>
  </si>
  <si>
    <t>Gasversorgung und Fernheizung (außer 1100 und 1920</t>
  </si>
  <si>
    <t>Wasserversorgung und -entsorgung (außer 1970)</t>
  </si>
  <si>
    <t>AfA:Literatur/Medien ND 0J</t>
  </si>
  <si>
    <t>Medienbestand der Bibliotheken und anderer Leistungseinrichtungen</t>
  </si>
  <si>
    <t>B00900</t>
  </si>
  <si>
    <t>Literatur u. Medien ND 0J</t>
  </si>
  <si>
    <t>Schriftgut Wertbeständig</t>
  </si>
  <si>
    <t>AfA: Loseblattsammlung/Erg.</t>
  </si>
  <si>
    <t>Loseblattsammlung/Ergänz.</t>
  </si>
  <si>
    <t>Bücher, sonst. Medien</t>
  </si>
  <si>
    <t>AfA:Literatur/Medien ND 10J</t>
  </si>
  <si>
    <t>Literatur u. Medien ND 10J</t>
  </si>
  <si>
    <t>AfA: Elektr. Medien (ohne AV)</t>
  </si>
  <si>
    <t>Elektrische Medien (ohne AV) N</t>
  </si>
  <si>
    <t>AfA: Patentschriften</t>
  </si>
  <si>
    <t>Patentschriften ND 10J</t>
  </si>
  <si>
    <t>AfA: Normen</t>
  </si>
  <si>
    <t>Normen ND 10J</t>
  </si>
  <si>
    <t>AfA: AV-Medien digital</t>
  </si>
  <si>
    <t>AV-Medien ND 10J digital</t>
  </si>
  <si>
    <t>AfA: AV-Medien</t>
  </si>
  <si>
    <t>AV-Medien ND 10J</t>
  </si>
  <si>
    <t>AfA: Zeitschriften/Zeitungen</t>
  </si>
  <si>
    <t>Zeitschriften/Zeitungen ND 10J</t>
  </si>
  <si>
    <t>AfA: Bücher</t>
  </si>
  <si>
    <t>Bücher ND 10J</t>
  </si>
  <si>
    <t>AfA:Literatur/Medien ND 4J</t>
  </si>
  <si>
    <t>Literatur u. Medien ND 4J</t>
  </si>
  <si>
    <t>Literatur und Medien ND 5J.</t>
  </si>
  <si>
    <t>B00200</t>
  </si>
  <si>
    <t>Sammlungen</t>
  </si>
  <si>
    <t>AfA:Büroma/Org.mittel/Komm.anl</t>
  </si>
  <si>
    <t>Betriebs- und Geschäftsausstattung des Nachrichten- u. Fernmeldewesens</t>
  </si>
  <si>
    <t>B00701</t>
  </si>
  <si>
    <t>Büroma.,Org.mittel u.Komm.anl.</t>
  </si>
  <si>
    <t>AfA: Medientechnik</t>
  </si>
  <si>
    <t>Sonst. technische Anlagen, Maschinen und Geräte</t>
  </si>
  <si>
    <t>T00800</t>
  </si>
  <si>
    <t>Medientechnik</t>
  </si>
  <si>
    <t>AfA:Elektronische Instrumente</t>
  </si>
  <si>
    <t>Elektronische Instrumente</t>
  </si>
  <si>
    <t>Schlagzeug</t>
  </si>
  <si>
    <t>Blechblasinstrumente</t>
  </si>
  <si>
    <t>AfA:Zupfinstrumente</t>
  </si>
  <si>
    <t>Zupfinstrumente</t>
  </si>
  <si>
    <t>Afa:Flügel, Klavier</t>
  </si>
  <si>
    <t>Flügel, Klavier, Diskflügel</t>
  </si>
  <si>
    <t>Holzblasinstrumente</t>
  </si>
  <si>
    <t>Cembalo/sonst.hist.Tasteninst.</t>
  </si>
  <si>
    <t>Streichinstrumente</t>
  </si>
  <si>
    <t>Afa:Orgel</t>
  </si>
  <si>
    <t>Orgel</t>
  </si>
  <si>
    <t>AfA: Tontechnik</t>
  </si>
  <si>
    <t>Tontechnik</t>
  </si>
  <si>
    <t>Sonstige Geräte für Wäscherei und Reinigung</t>
  </si>
  <si>
    <t>AfA Sammelposten BGA</t>
  </si>
  <si>
    <t>Sammelposten GWG Betr.- u. Geschäftsausstattung</t>
  </si>
  <si>
    <t>B89100</t>
  </si>
  <si>
    <t>Sammelposten GWG BGA</t>
  </si>
  <si>
    <t>Einrichtungsgegenstände für sanitäre Räume und Ger</t>
  </si>
  <si>
    <t>AfA:GWG Vermögensgegenst.d.BGA</t>
  </si>
  <si>
    <t>GWG Betriebs- und Geschaeftsausstattung</t>
  </si>
  <si>
    <t>B89000</t>
  </si>
  <si>
    <t>Geringw. Vermögensg.d. BGA</t>
  </si>
  <si>
    <t>Warmwassererzeuger (Speicher, Durchlauferhitzer, B</t>
  </si>
  <si>
    <t>Raumpflegegeräte (Staubsauger, Bohnermaschinen)</t>
  </si>
  <si>
    <t>Dienstkleidung, Arbeitsschutzbekleidung</t>
  </si>
  <si>
    <t>B00601</t>
  </si>
  <si>
    <t>Arbeitskleidung, Dienstkleidung, Schutzkleidung</t>
  </si>
  <si>
    <t>Nähmaschinen (Haushalt-Nähmaschinen)</t>
  </si>
  <si>
    <t>Bügelgeräte und -maschinen</t>
  </si>
  <si>
    <t>Wäschetrockengeräte</t>
  </si>
  <si>
    <t>Waschmaschinen und -automaten</t>
  </si>
  <si>
    <t>Sonstige Küchen- und Kasino- Einrichtungen</t>
  </si>
  <si>
    <t>Kühlräume und Vorratslager für Lebensmittel</t>
  </si>
  <si>
    <t>Servierwagen</t>
  </si>
  <si>
    <t>Verkaufsautomaten, Geldwechselautomaten</t>
  </si>
  <si>
    <t>Büffeteinrichtungen, Getränkezubereitung, Kühlvitr</t>
  </si>
  <si>
    <t>Ladeneinrichtungen</t>
  </si>
  <si>
    <t>Geschirrspül- und -trockengeräte</t>
  </si>
  <si>
    <t>Küchenmaschinen und spezielle Küchengeräte</t>
  </si>
  <si>
    <t>Koch-, Back- und Bratanlagen</t>
  </si>
  <si>
    <t>AfA: Werkstätteneinrichtung</t>
  </si>
  <si>
    <t>Laborschränke, Chemikalien-Schränke</t>
  </si>
  <si>
    <t>Absauganlagen, Laborabzüge (außer Isotopenabzüge 0</t>
  </si>
  <si>
    <t>Behälter, Wannen, Fässer</t>
  </si>
  <si>
    <t>GWGs - Betriebs- und Geschäftsausstattung</t>
  </si>
  <si>
    <t>B09999</t>
  </si>
  <si>
    <t>Büromöbel und Büroausstattung</t>
  </si>
  <si>
    <t>B00800</t>
  </si>
  <si>
    <t>GWG Sammelposten</t>
  </si>
  <si>
    <t>Leitern, Gerüste, Gestelle, Montagevorrichtungen</t>
  </si>
  <si>
    <t>Werkzeugschränke und -wagen, Montagekästen und -wa</t>
  </si>
  <si>
    <t>Werktische, Hobelbänke</t>
  </si>
  <si>
    <t>Sanitätsausrüstung</t>
  </si>
  <si>
    <t>B00602</t>
  </si>
  <si>
    <t>Sonstige allgemeine Klinikeinrichtung</t>
  </si>
  <si>
    <t>Sterilisations- und Desinfektionsanlagen</t>
  </si>
  <si>
    <t>Medikamentenschränke, Apothekeneinrichtung</t>
  </si>
  <si>
    <t>Spezialtische, Nachttische</t>
  </si>
  <si>
    <t>Spezialstühle für Kranke</t>
  </si>
  <si>
    <t>Transportmittel für Medikamente, Speisen, Wäsche i</t>
  </si>
  <si>
    <t>Krankentransportwagen, Tragen</t>
  </si>
  <si>
    <t>Krankenbetten</t>
  </si>
  <si>
    <t>Sonstige spezielle Büroeinrichtung</t>
  </si>
  <si>
    <t>Tresore, spezielle Kassenausrüstung</t>
  </si>
  <si>
    <t>Kopiergeräte, Lichtpausmaschinen (außer Druckmasch</t>
  </si>
  <si>
    <t>Zeichenmaschinen und -geräte (außer rechnergesteue</t>
  </si>
  <si>
    <t>Karteigeräte, Registraturen</t>
  </si>
  <si>
    <t>Diktiergeräte</t>
  </si>
  <si>
    <t>Buchungsmaschinen, Registrierkassen, Frankiermasch</t>
  </si>
  <si>
    <t>AfA:EDV-Anlagen</t>
  </si>
  <si>
    <t>Techn. Anl. IuK - Netze; Großrechner/Server</t>
  </si>
  <si>
    <t>T00400</t>
  </si>
  <si>
    <t>EDV-Anlagen</t>
  </si>
  <si>
    <t>Schreib- und Organisationsautomaten, Adressiermasc</t>
  </si>
  <si>
    <t>Schreibmaschinen</t>
  </si>
  <si>
    <t>Medienb.d.Bibl.u.a.Leist-einr.</t>
  </si>
  <si>
    <t>Sonstiges allgemeines Mobiliar und Raumausstattung</t>
  </si>
  <si>
    <t>Kunstgegenstände in der Verwaltung</t>
  </si>
  <si>
    <t>B00603</t>
  </si>
  <si>
    <t>Kunstgegenstände, Bilder, sakrale Gegenstände</t>
  </si>
  <si>
    <t>Bewegliche Leuchten und spezielle Beleuchtungskörp</t>
  </si>
  <si>
    <t>AfA: GWG Betriebsausstattung</t>
  </si>
  <si>
    <t>GWG Betriebsausstattung</t>
  </si>
  <si>
    <t>Kleinmöbel, Aktenständer, Pulte</t>
  </si>
  <si>
    <t>Garderobeeinrichtungen</t>
  </si>
  <si>
    <t>Schränke, Regale, Bibliothekseinrichtungen (außer</t>
  </si>
  <si>
    <t>Betten und Liegemöbel (außer Krankenbetten 9300)</t>
  </si>
  <si>
    <t>Sitzmöbel (Stühle, Bänke)</t>
  </si>
  <si>
    <t>Schreibtische</t>
  </si>
  <si>
    <t>Tische, allgemein</t>
  </si>
  <si>
    <t>AfA: Grundstückseinrichtungen</t>
  </si>
  <si>
    <t>Bebaute Grundstücke</t>
  </si>
  <si>
    <t>U00200</t>
  </si>
  <si>
    <t>Grundstückseinrichtungen</t>
  </si>
  <si>
    <t>Außenbeleuchtung</t>
  </si>
  <si>
    <t>AfA: Betriebsgebäude</t>
  </si>
  <si>
    <t>Betriebsgebäude</t>
  </si>
  <si>
    <t>U00400</t>
  </si>
  <si>
    <t>Baracken, Gewächshäuser, Maschinenhallen</t>
  </si>
  <si>
    <t>Einzäunungen, Einfriedigungen (DIN 276 5.1.)</t>
  </si>
  <si>
    <t>Sonst. AW Dienstjubiläen</t>
  </si>
  <si>
    <t>Wohngebäude</t>
  </si>
  <si>
    <t>U00600</t>
  </si>
  <si>
    <t>Gebäude (mit Wohn- und Arbeitsräumen, außer 9060)</t>
  </si>
  <si>
    <t>AfA: Verwaltungsgebäude</t>
  </si>
  <si>
    <t>Verwaltungsgebäude</t>
  </si>
  <si>
    <t>U00500</t>
  </si>
  <si>
    <t>Geländegestaltung, gärtnerische Anlagen, Sportanla</t>
  </si>
  <si>
    <t>Verkehrsanlagen (DIN 276 5.7.)</t>
  </si>
  <si>
    <t>Angestellte</t>
  </si>
  <si>
    <t>Grundstücke (DIN 276 1.0.)</t>
  </si>
  <si>
    <t>Beamte u. Richter</t>
  </si>
  <si>
    <t>Unbebaute Grundstücke</t>
  </si>
  <si>
    <t>U00100</t>
  </si>
  <si>
    <t>AfA: Erworbene Software</t>
  </si>
  <si>
    <t>GWGs -- Immaterielle Vermögensgegenstände</t>
  </si>
  <si>
    <t>I09999</t>
  </si>
  <si>
    <t>sonst. EDV-Lizenzzahlungen</t>
  </si>
  <si>
    <t>Softwarelizenzen</t>
  </si>
  <si>
    <t>AfA: Trivialsoftware</t>
  </si>
  <si>
    <t>GWG Software</t>
  </si>
  <si>
    <t>B09995</t>
  </si>
  <si>
    <t>Trivialsoftware</t>
  </si>
  <si>
    <t>Anwendersoftware (außer 7700-7730)</t>
  </si>
  <si>
    <t>Erworbene Software</t>
  </si>
  <si>
    <t>I00500</t>
  </si>
  <si>
    <t>Graphik-Programme</t>
  </si>
  <si>
    <t>Wissenschaftliche Programme</t>
  </si>
  <si>
    <t>Textverarbeitungssoftware</t>
  </si>
  <si>
    <t>Datenbanksysteme</t>
  </si>
  <si>
    <t>Netzwerk-Software</t>
  </si>
  <si>
    <t>Compiler-, Interpreter-Software</t>
  </si>
  <si>
    <t>Betriebssysteme</t>
  </si>
  <si>
    <t>AfA:EDV-Anl./Medien-u.Tontechn</t>
  </si>
  <si>
    <t>Sonstige Rechengeräte und mathematische Instrument</t>
  </si>
  <si>
    <t>Programmierhilfen, Programmiergeräte</t>
  </si>
  <si>
    <t>Kleinrechner, (Tischrechner, Taschenrechner)</t>
  </si>
  <si>
    <t>Fourier-Analysatoren, Kurven-Analysatoren und -Syn</t>
  </si>
  <si>
    <t>Korrelationsrechner, Korrelationsmeßgeräte</t>
  </si>
  <si>
    <t>Sonstige Geräte für graphische Datenverarbeitung (</t>
  </si>
  <si>
    <t>CAD-, CAM-Systeme (computer-aided-design, -manufac</t>
  </si>
  <si>
    <t>Graphische Ausgabeeinheiten, Plotter, rechnergeste</t>
  </si>
  <si>
    <t>Kurvenabtaster (automatisch), Kurven-Digitalisierg</t>
  </si>
  <si>
    <t>Bandlauf-Steuergeräte und Zeitcode-Generatoren</t>
  </si>
  <si>
    <t>Meß- und Prüfautomaten, Logikprüfgeräte</t>
  </si>
  <si>
    <t>Standard-Interfaces (A/D- und D/A-Wandler-Baugrupp</t>
  </si>
  <si>
    <t>Betriebs- und Geschäftsausstattung IuK - Arbeitsplatz-PC</t>
  </si>
  <si>
    <t>B00700</t>
  </si>
  <si>
    <t>Hard-Copy-Geräte</t>
  </si>
  <si>
    <t>Lochstreifenleser, -stanzer</t>
  </si>
  <si>
    <t>Lochkartenleser, -stanzer</t>
  </si>
  <si>
    <t>Zifferndrucker, Blattschreiber, Matrixdrucker</t>
  </si>
  <si>
    <t>Datenträger für EDV</t>
  </si>
  <si>
    <t>Analog-Magnetbandgeräte und Zubehör (außer 6710 un</t>
  </si>
  <si>
    <t>Optische Speichereinheiten und Steuergeräte (EDV)</t>
  </si>
  <si>
    <t>Zentrale Baugruppen für EDV-Anlagen (außer 7100-74</t>
  </si>
  <si>
    <t>Arbeitsplatzrechner, Personalcomputer</t>
  </si>
  <si>
    <t>Analog-, Hybrid-Rechenanlagen</t>
  </si>
  <si>
    <t>Spezielle Rechner für Radiologie Nuklearmedizin un</t>
  </si>
  <si>
    <t>Vektorrechner</t>
  </si>
  <si>
    <t>Dedizierte, dezentrale Rechenanlagen, Prozeßrechne</t>
  </si>
  <si>
    <t>Satellitenrechner, Datenfernstationen</t>
  </si>
  <si>
    <t>Datenverarbeitungsanlagen, zentrale Rechenanlagen</t>
  </si>
  <si>
    <t>Techn. Anl. IuK - Nachrichten- und Fernmeldewesen</t>
  </si>
  <si>
    <t>T00401</t>
  </si>
  <si>
    <t>AfA: Tiere und Pflanzen</t>
  </si>
  <si>
    <t>Lebewesen und Pflanzen</t>
  </si>
  <si>
    <t>B00100</t>
  </si>
  <si>
    <t>AfA: Fuhrpark</t>
  </si>
  <si>
    <t>B00500</t>
  </si>
  <si>
    <t>Fuhrpark</t>
  </si>
  <si>
    <t>Kostenart</t>
  </si>
  <si>
    <t>Anlagenklasse</t>
  </si>
  <si>
    <t>Bestandskonto</t>
  </si>
  <si>
    <t>Klassifikation</t>
  </si>
  <si>
    <t xml:space="preserve">Sonstige Kosten (z.B. Forschungszulage gemäß § 8 LBVO) </t>
  </si>
  <si>
    <t>Bruttobetrag</t>
  </si>
  <si>
    <t>(Kurzbeschreibung)</t>
  </si>
  <si>
    <t>Projektpartner</t>
  </si>
  <si>
    <t>Projektname</t>
  </si>
  <si>
    <t>Sonstige HSO</t>
  </si>
  <si>
    <t>UST</t>
  </si>
  <si>
    <t>KST</t>
  </si>
  <si>
    <t>GST</t>
  </si>
  <si>
    <t>Körperschaftsteuerpflicht</t>
  </si>
  <si>
    <t>Gewerbesteuerpflicht</t>
  </si>
  <si>
    <t>1. Forschungstätigkeit für Dritte</t>
  </si>
  <si>
    <t>2. Anwendung gesicherter wissenschaftlicher Erkenntnisse für Dritte</t>
  </si>
  <si>
    <t>3. Projektträgerschaft</t>
  </si>
  <si>
    <t>4. Gutachten (im Hauptamt)</t>
  </si>
  <si>
    <t>5. kein Leistungsaustausch (z. B. DFG-Projekte, interne Projekte, Grundlagenforschung etc.)</t>
  </si>
  <si>
    <t>6. Vermietung/Nutzung von Geräten und Personal</t>
  </si>
  <si>
    <t>Steuer</t>
  </si>
  <si>
    <t>Berechnungsfehler, bitte prüfen Sie die Dateneingabe!</t>
  </si>
  <si>
    <t>Fehlertyp Feld Q41</t>
  </si>
  <si>
    <t>Fehlertyp Feld Q59</t>
  </si>
  <si>
    <t>Hinweis: Bei Aufträgen für private Firmen und Personen ist immer nach der VwV-Kostenfestlegung zu kalkulieren. Die DFG-Sätze sind für DFG-Aufträge.</t>
  </si>
  <si>
    <t>Projektbudget</t>
  </si>
  <si>
    <t>Angebotspreis (brutto)</t>
  </si>
  <si>
    <r>
      <t xml:space="preserve">Stundensatz
</t>
    </r>
    <r>
      <rPr>
        <sz val="8"/>
        <color theme="1"/>
        <rFont val="AplusText"/>
      </rPr>
      <t>(projektbezogen)</t>
    </r>
  </si>
  <si>
    <r>
      <t xml:space="preserve">Stundensatz
</t>
    </r>
    <r>
      <rPr>
        <sz val="8"/>
        <color theme="1"/>
        <rFont val="AplusText"/>
      </rPr>
      <t>(pauschale)</t>
    </r>
  </si>
  <si>
    <t>bei projektbezogenen Stundensätzen bitte die  Preisermittlung/Kalkulation beifügen!</t>
  </si>
  <si>
    <t>Umfang/VZÄ des Beschäftigungs-verhältnisses
(in %)</t>
  </si>
  <si>
    <t>Kosten insgesamt</t>
  </si>
  <si>
    <t>davon
Projektbudget</t>
  </si>
  <si>
    <t>davon zentraler
Overhead</t>
  </si>
  <si>
    <r>
      <t xml:space="preserve">Nutzung von Laboren und Einrichtungen der Fakultäten im Rahmen des Projektes </t>
    </r>
    <r>
      <rPr>
        <b/>
        <u/>
        <sz val="10"/>
        <rFont val="AplusText"/>
      </rPr>
      <t>(nicht für die allg. Vermietung von Räumen an Dritte)</t>
    </r>
  </si>
  <si>
    <t>davon Hochschule (Mindestgewinn, Overhead u.a.)</t>
  </si>
  <si>
    <t xml:space="preserve"> Zuschlag für Kostensteigerung bei Laufzeit ab 12 Monate (12-24 Mon.: 5%, 24-36 Mon.: 8%, &gt;36 Mon.: 10%)</t>
  </si>
  <si>
    <r>
      <t xml:space="preserve">davon </t>
    </r>
    <r>
      <rPr>
        <b/>
        <sz val="10"/>
        <color theme="1"/>
        <rFont val="AplusText"/>
      </rPr>
      <t>Projektbudget</t>
    </r>
    <r>
      <rPr>
        <sz val="10"/>
        <color theme="1"/>
        <rFont val="AplusText"/>
      </rPr>
      <t xml:space="preserve"> (steht der Projektkostenstelle zur Verfügung)</t>
    </r>
  </si>
  <si>
    <t>davon Finanzamt (Steuerlast)</t>
  </si>
  <si>
    <r>
      <t>Deckung des Restbuchwerts der Investitionen</t>
    </r>
    <r>
      <rPr>
        <sz val="8"/>
        <color theme="1"/>
        <rFont val="AplusText"/>
      </rPr>
      <t xml:space="preserve"> (verbleibt im Projektbudget)</t>
    </r>
  </si>
  <si>
    <r>
      <t xml:space="preserve">Mindestgewinnzuschlag (5% der Selbstkosten inkl. Kostensteigerungszuschlag (F+G)) </t>
    </r>
    <r>
      <rPr>
        <sz val="8"/>
        <color theme="1"/>
        <rFont val="AplusText"/>
      </rPr>
      <t>verbleibt bei der Hochschule</t>
    </r>
  </si>
  <si>
    <t>1656 Arbeitsstunden</t>
  </si>
  <si>
    <t>Datum der Nachkalkulation (tt.mm.yyyy)</t>
  </si>
  <si>
    <t>,</t>
  </si>
  <si>
    <t>Summe Vorkalkulation / Angebotspreis (Netto)</t>
  </si>
  <si>
    <t>Differenz (negative Abweichung bitte begründen)</t>
  </si>
  <si>
    <t>Begründungen / Anmerkungen (Bei negativer Differenz der Nachkalkulation zur Vorkalkulation/zum Angebotspreis):</t>
  </si>
  <si>
    <r>
      <t xml:space="preserve">Projektbezogene Arbeitszeiterfassung
</t>
    </r>
    <r>
      <rPr>
        <b/>
        <sz val="14"/>
        <rFont val="AplusText"/>
      </rPr>
      <t>(für den Nachweis der kalkulatorischen Kosten von Drittmittelaufträgen, insbesondere für die EU-beihilferechtlich vorgeschriebene Trennungsrechnung)</t>
    </r>
  </si>
  <si>
    <t>Projektkostenstelle:</t>
  </si>
  <si>
    <t>Projektleiter:</t>
  </si>
  <si>
    <t>Projektname:</t>
  </si>
  <si>
    <t>Zeitraum der Arbeitszeiterfassung:</t>
  </si>
  <si>
    <t>von:</t>
  </si>
  <si>
    <t>bis:</t>
  </si>
  <si>
    <t>1. Geleistete Arbeitsstunden der Projektbeteiligten:</t>
  </si>
  <si>
    <t>Name</t>
  </si>
  <si>
    <t>Vorname</t>
  </si>
  <si>
    <t>Stellung im Projekt</t>
  </si>
  <si>
    <t>2. Inanspruchnahme von Labore und Einrichtungen</t>
  </si>
  <si>
    <t>Labor / Einrichtung</t>
  </si>
  <si>
    <t>3. Anmerkungen / Hinweise</t>
  </si>
  <si>
    <t>Es wird bestätigt, dass der aufgeführte Aufwand projektbezogen und verursachergerecht erfasst wurde.</t>
  </si>
  <si>
    <t>Datum</t>
  </si>
  <si>
    <t>Projektkostenstelle</t>
  </si>
  <si>
    <r>
      <t xml:space="preserve">Die Tabelle ist mit einem Blattschutz versehen. Die farblich hinterlegten Felder (violett) können ausgefüllt werden.
</t>
    </r>
    <r>
      <rPr>
        <b/>
        <i/>
        <u/>
        <sz val="11"/>
        <color theme="5" tint="-0.249977111117893"/>
        <rFont val="AplusText"/>
      </rPr>
      <t>Die dunkelrot umrandeten Felder müssen ausgefüllt sein.</t>
    </r>
    <r>
      <rPr>
        <b/>
        <i/>
        <sz val="11"/>
        <color theme="5" tint="-0.249977111117893"/>
        <rFont val="AplusText"/>
      </rPr>
      <t xml:space="preserve"> Sonst ist keine Kalkulation möglich!</t>
    </r>
  </si>
  <si>
    <t xml:space="preserve"> Vorkalkulation
Angebotspreis (netto)</t>
  </si>
  <si>
    <t>Bitte beantworten Sie noch folgende Fragen zur Plausibilisierung der Nachkalkulation.</t>
  </si>
  <si>
    <t>Ist der zeitliche Aufwand für Dienstreisen in den Personalkosten berücksichtigt?</t>
  </si>
  <si>
    <t>Ist der eigene zeitliche Aufwand (die des Antragstellers) angemessen berücksichtigt/kalkuliert?</t>
  </si>
  <si>
    <t>Wurden alle projektbezogene Ausgaben (siehe auch Info-View-Berichte zur Projektkostenstelle) berücksichtigt?</t>
  </si>
  <si>
    <t>Stimmen die Arbeitsstunden (Beiblatt projektbezogene Arbeitszeiterfassung) mit den kalkulierten Arbeitsstunden überein?</t>
  </si>
  <si>
    <t>Zeitaufwand (z. B.
in Stunden / Tage / Wochen / Monate  etc.)</t>
  </si>
  <si>
    <t>Achtung! Aufgrund der eingeführten Nachkalkulationen verschiebt sich das Jahresdatum der Kostensätze ab 2018 um jeweils 1 Jahr.</t>
  </si>
  <si>
    <t>Eigenhändige Unterschrift der genannten Person</t>
  </si>
  <si>
    <r>
      <t xml:space="preserve">Zusätzlicher Gewinnauf-/abschlag auf die Selbstkosten
</t>
    </r>
    <r>
      <rPr>
        <sz val="8"/>
        <color theme="1"/>
        <rFont val="AplusText"/>
      </rPr>
      <t>(Gewinnaufschlag verbleibt beim Projektbudget, Gewinnabschlag belastet Projektbudget wenn größer als Mindestgewinnzuschlag)</t>
    </r>
  </si>
  <si>
    <t>Kalkulationszeitraum:</t>
  </si>
  <si>
    <t>ggf. geplantes Projektende angeben</t>
  </si>
  <si>
    <t>Summe aktuelle Nachkalkulation (Netto)</t>
  </si>
  <si>
    <t>Summe Nachkalkulation (Netto) für Jahr</t>
  </si>
  <si>
    <t>Summe Nachkalkulation (Netto) insgesamt</t>
  </si>
  <si>
    <t>Bitte fügen Sie Belege/Nachweise wie z. B. Arbeitszeiterfassung,  projektbezogene Kosten und Nachkalkulationen bei.</t>
  </si>
  <si>
    <t>Falls weitere projektbezogene Nachkalkulationen erfolgt sind, bitte diese hier eintragen</t>
  </si>
  <si>
    <t>Für jedes Projektjahr ist eine 
Nachkalkulation erforderlich !!</t>
  </si>
  <si>
    <t xml:space="preserve">     (bezogen auf das Projektjahr)</t>
  </si>
  <si>
    <t>Projektzeitraum:</t>
  </si>
  <si>
    <t xml:space="preserve">Kalkulation für das Projektjahr: </t>
  </si>
  <si>
    <t>Kalkulation für das Projektjahr</t>
  </si>
  <si>
    <t>Der Arbeitszeitnachweis ist getrennt für jedes Projektjahr (Kalkulationsjahr) erforderlich !!</t>
  </si>
  <si>
    <r>
      <t xml:space="preserve">Eine projektbezogene Arbeitszeiterfassung muss als Beleg der kalkulatorischen Personalkosten erfolgen. Der Nachweis wird für die steuerrechtliche Begründung der Kosten
und auch als Beleg für die Vollkostenrechnung im Rahmen der EU-beihilferechtlichen Trennungsrechnung benötigt. Zudem wird die projektbezogene Arbeitszeiterfassung für
die notwendige Nachkalkulation der Projektkosten verwendet.
Zu den projektbezogenen Arbeitszeiten zählen z. B. Zeiten für Projektbesprechungen, Projektverwaltung, Forschung und Entwicklung, Projektabrechnung, Projektkoordination,
Dienstreisen etc..
Zu erfassen sind die Arbeitszeiten aller Projektbeteiligten (Professoren, wissenschaftliche und nicht wissenschaftliche Mitarbeiter/innen sowie studentische Hilfskräfte usw.), jeweils bezogen auf das zu kalkulierende Projektjahr.
</t>
    </r>
    <r>
      <rPr>
        <b/>
        <i/>
        <sz val="12"/>
        <color theme="1"/>
        <rFont val="Arial"/>
        <family val="2"/>
      </rPr>
      <t>Das Erfassungsblatt ist dem CRT  (IAF@hs-offenburg.de)  am Campus Offenburg vorzulegen.</t>
    </r>
  </si>
  <si>
    <t>(für weitere Auswahl nach oben "scrollen"</t>
  </si>
  <si>
    <t>249 / 1992</t>
  </si>
  <si>
    <t>Änderung der Arbeitstage/-stunden ab 2023</t>
  </si>
  <si>
    <t>Die Trennungsrechnungsergebnisse des Jahres 2021 sind daher erst ab 2023 gültig!</t>
  </si>
  <si>
    <t>Fakultät EMI</t>
  </si>
  <si>
    <t>Fakultät M</t>
  </si>
  <si>
    <t>IMLA</t>
  </si>
  <si>
    <t>RIZ</t>
  </si>
  <si>
    <t>Umsatzsteuer (Netto-Angebotspreis + Körperschaftsteuer x 19 %)</t>
  </si>
  <si>
    <t>E09 (nur noch bis 31.12.2023)</t>
  </si>
  <si>
    <t>E9A</t>
  </si>
  <si>
    <t>E9B</t>
  </si>
  <si>
    <t>WLRI</t>
  </si>
  <si>
    <t>IBMS</t>
  </si>
  <si>
    <t>Projektleiter*in</t>
  </si>
  <si>
    <t>Zusätzlich für das Projekt eingestellte Mitarbeiter*in (projektfinanziert)</t>
  </si>
  <si>
    <t>ivESK</t>
  </si>
  <si>
    <t>30.04.2025</t>
  </si>
  <si>
    <r>
      <rPr>
        <b/>
        <sz val="22"/>
        <rFont val="AplusText"/>
      </rPr>
      <t>Nachkalkulation von Drittmittelaufträgen, Vermietung von Geräten, Personal und Einrichtungen der Hochschule Offenburg
(bitte im CRT abgeben)</t>
    </r>
    <r>
      <rPr>
        <b/>
        <sz val="18"/>
        <rFont val="AplusText"/>
      </rPr>
      <t xml:space="preserve"> </t>
    </r>
    <r>
      <rPr>
        <b/>
        <sz val="11"/>
        <rFont val="AplusText"/>
      </rPr>
      <t>Stand: 23.04.2024</t>
    </r>
    <r>
      <rPr>
        <b/>
        <sz val="18"/>
        <rFont val="AplusText"/>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</si>
</sst>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_-* #,##0.00\ [$€-407]_-;\-* #,##0.00\ [$€-407]_-;_-* &quot;-&quot;??\ [$€-407]_-;_-@_-"/>
    <numFmt numFmtId="166" formatCode="#,##0.00\ [$€-407];\-#,##0.00\ [$€-407]"/>
  </numFmts>
  <fonts count="60">
    <font>
      <sz val="11"/>
      <color theme="1"/>
      <name val="Calibri"/>
      <family val="2"/>
      <scheme val="minor"/>
    </font>
    <font>
      <sz val="11"/>
      <color theme="1"/>
      <name val="Arial"/>
      <family val="2"/>
    </font>
    <font>
      <sz val="11"/>
      <color theme="1"/>
      <name val="Arial"/>
      <family val="2"/>
    </font>
    <font>
      <sz val="11"/>
      <color theme="1"/>
      <name val="Arial"/>
      <family val="2"/>
    </font>
    <font>
      <sz val="10"/>
      <color indexed="8"/>
      <name val="Arial"/>
      <family val="2"/>
    </font>
    <font>
      <b/>
      <sz val="10"/>
      <name val="AplusText"/>
      <family val="2"/>
    </font>
    <font>
      <sz val="11"/>
      <color theme="1"/>
      <name val="AplusText"/>
      <family val="2"/>
    </font>
    <font>
      <b/>
      <sz val="11"/>
      <name val="AplusText"/>
      <family val="2"/>
    </font>
    <font>
      <sz val="10"/>
      <name val="AplusText"/>
      <family val="2"/>
    </font>
    <font>
      <sz val="8"/>
      <name val="AplusText"/>
      <family val="2"/>
    </font>
    <font>
      <sz val="9"/>
      <color indexed="8"/>
      <name val="AplusText"/>
      <family val="2"/>
    </font>
    <font>
      <sz val="10"/>
      <color indexed="9"/>
      <name val="AplusText"/>
      <family val="2"/>
    </font>
    <font>
      <sz val="10"/>
      <color theme="1"/>
      <name val="AplusText"/>
      <family val="2"/>
    </font>
    <font>
      <sz val="8"/>
      <color theme="1"/>
      <name val="AplusText"/>
      <family val="2"/>
    </font>
    <font>
      <b/>
      <sz val="11"/>
      <color theme="1"/>
      <name val="AplusText"/>
      <family val="2"/>
    </font>
    <font>
      <sz val="11"/>
      <name val="AplusText"/>
      <family val="2"/>
    </font>
    <font>
      <sz val="11"/>
      <color theme="1"/>
      <name val="Calibri"/>
      <family val="2"/>
      <scheme val="minor"/>
    </font>
    <font>
      <sz val="11"/>
      <color theme="1"/>
      <name val="Arial"/>
      <family val="2"/>
    </font>
    <font>
      <b/>
      <sz val="22"/>
      <name val="AplusText"/>
      <family val="2"/>
    </font>
    <font>
      <sz val="9"/>
      <color indexed="81"/>
      <name val="Tahoma"/>
      <family val="2"/>
    </font>
    <font>
      <sz val="11"/>
      <color theme="0"/>
      <name val="AplusText"/>
      <family val="2"/>
    </font>
    <font>
      <b/>
      <sz val="9"/>
      <color indexed="81"/>
      <name val="Tahoma"/>
      <family val="2"/>
    </font>
    <font>
      <b/>
      <sz val="11"/>
      <color theme="1"/>
      <name val="AplusText"/>
    </font>
    <font>
      <b/>
      <sz val="11"/>
      <color theme="0"/>
      <name val="Arial"/>
      <family val="2"/>
    </font>
    <font>
      <b/>
      <sz val="14"/>
      <color theme="0"/>
      <name val="Arial"/>
      <family val="2"/>
    </font>
    <font>
      <b/>
      <sz val="9"/>
      <color theme="0"/>
      <name val="Arial"/>
      <family val="2"/>
    </font>
    <font>
      <b/>
      <sz val="10"/>
      <color theme="1"/>
      <name val="AplusText"/>
    </font>
    <font>
      <b/>
      <sz val="18"/>
      <name val="AplusText"/>
    </font>
    <font>
      <sz val="9"/>
      <color theme="1"/>
      <name val="AplusText"/>
      <family val="2"/>
    </font>
    <font>
      <b/>
      <sz val="8"/>
      <color rgb="FFC00000"/>
      <name val="AplusText"/>
      <family val="2"/>
    </font>
    <font>
      <sz val="8"/>
      <color rgb="FFC00000"/>
      <name val="AplusText"/>
      <family val="2"/>
    </font>
    <font>
      <b/>
      <sz val="10"/>
      <color rgb="FFC00000"/>
      <name val="AplusText"/>
      <family val="2"/>
    </font>
    <font>
      <b/>
      <sz val="14"/>
      <color theme="0"/>
      <name val="AplusText"/>
    </font>
    <font>
      <b/>
      <sz val="14"/>
      <color theme="1"/>
      <name val="AplusText"/>
    </font>
    <font>
      <b/>
      <i/>
      <sz val="11"/>
      <color theme="5" tint="-0.249977111117893"/>
      <name val="AplusText"/>
    </font>
    <font>
      <b/>
      <i/>
      <u/>
      <sz val="11"/>
      <color theme="5" tint="-0.249977111117893"/>
      <name val="AplusText"/>
    </font>
    <font>
      <sz val="8"/>
      <color theme="1"/>
      <name val="AplusText"/>
    </font>
    <font>
      <sz val="10"/>
      <color theme="1"/>
      <name val="AplusText"/>
    </font>
    <font>
      <b/>
      <sz val="8"/>
      <color theme="1"/>
      <name val="AplusText"/>
    </font>
    <font>
      <b/>
      <u/>
      <sz val="10"/>
      <name val="AplusText"/>
    </font>
    <font>
      <b/>
      <sz val="8"/>
      <color rgb="FFC00000"/>
      <name val="AplusText"/>
    </font>
    <font>
      <b/>
      <sz val="14"/>
      <name val="AplusText"/>
    </font>
    <font>
      <sz val="12"/>
      <color theme="1"/>
      <name val="Arial"/>
      <family val="2"/>
    </font>
    <font>
      <i/>
      <sz val="12"/>
      <color theme="1"/>
      <name val="Arial"/>
      <family val="2"/>
    </font>
    <font>
      <b/>
      <i/>
      <sz val="12"/>
      <color theme="1"/>
      <name val="Arial"/>
      <family val="2"/>
    </font>
    <font>
      <b/>
      <sz val="12"/>
      <color theme="1"/>
      <name val="Arial"/>
      <family val="2"/>
    </font>
    <font>
      <b/>
      <sz val="16"/>
      <color theme="1"/>
      <name val="AplusText"/>
    </font>
    <font>
      <sz val="12"/>
      <color theme="1"/>
      <name val="AplusText"/>
      <family val="2"/>
    </font>
    <font>
      <sz val="8"/>
      <color rgb="FF000000"/>
      <name val="Tahoma"/>
      <family val="2"/>
    </font>
    <font>
      <b/>
      <sz val="9"/>
      <color theme="1"/>
      <name val="AplusText"/>
    </font>
    <font>
      <b/>
      <sz val="11"/>
      <color rgb="FFC00000"/>
      <name val="AplusText"/>
    </font>
    <font>
      <b/>
      <sz val="11"/>
      <color rgb="FFFF0000"/>
      <name val="AplusText"/>
    </font>
    <font>
      <b/>
      <sz val="11"/>
      <name val="AplusText"/>
    </font>
    <font>
      <b/>
      <sz val="22"/>
      <name val="AplusText"/>
    </font>
    <font>
      <b/>
      <sz val="10"/>
      <color rgb="FFFF0000"/>
      <name val="AplusText"/>
    </font>
    <font>
      <b/>
      <sz val="12"/>
      <color rgb="FFFF0000"/>
      <name val="AplusText"/>
    </font>
    <font>
      <b/>
      <sz val="15"/>
      <color rgb="FFFF0000"/>
      <name val="AplusText"/>
    </font>
    <font>
      <sz val="12"/>
      <color rgb="FFFF0000"/>
      <name val="Arial"/>
      <family val="2"/>
    </font>
    <font>
      <b/>
      <sz val="9"/>
      <color indexed="81"/>
      <name val="Segoe UI"/>
      <family val="2"/>
    </font>
    <font>
      <sz val="9"/>
      <color indexed="81"/>
      <name val="Segoe UI"/>
      <family val="2"/>
    </font>
  </fonts>
  <fills count="16">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92D050"/>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0" tint="-0.14996795556505021"/>
        <bgColor indexed="64"/>
      </patternFill>
    </fill>
  </fills>
  <borders count="58">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slantDashDot">
        <color indexed="64"/>
      </left>
      <right/>
      <top style="medium">
        <color indexed="64"/>
      </top>
      <bottom/>
      <diagonal/>
    </border>
    <border>
      <left style="slantDashDot">
        <color indexed="64"/>
      </left>
      <right/>
      <top/>
      <bottom/>
      <diagonal/>
    </border>
    <border>
      <left style="slantDashDot">
        <color indexed="64"/>
      </left>
      <right/>
      <top/>
      <bottom style="medium">
        <color indexed="64"/>
      </bottom>
      <diagonal/>
    </border>
    <border>
      <left style="medium">
        <color theme="5" tint="-0.499984740745262"/>
      </left>
      <right/>
      <top style="medium">
        <color theme="5" tint="-0.499984740745262"/>
      </top>
      <bottom style="medium">
        <color theme="5" tint="-0.499984740745262"/>
      </bottom>
      <diagonal/>
    </border>
    <border>
      <left/>
      <right/>
      <top style="medium">
        <color theme="5" tint="-0.499984740745262"/>
      </top>
      <bottom style="medium">
        <color theme="5" tint="-0.499984740745262"/>
      </bottom>
      <diagonal/>
    </border>
    <border>
      <left/>
      <right style="medium">
        <color theme="5" tint="-0.499984740745262"/>
      </right>
      <top style="medium">
        <color theme="5" tint="-0.499984740745262"/>
      </top>
      <bottom style="medium">
        <color theme="5" tint="-0.499984740745262"/>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slantDashDot">
        <color indexed="64"/>
      </right>
      <top/>
      <bottom/>
      <diagonal/>
    </border>
    <border>
      <left style="thin">
        <color indexed="64"/>
      </left>
      <right style="slantDashDot">
        <color indexed="64"/>
      </right>
      <top style="thin">
        <color indexed="64"/>
      </top>
      <bottom/>
      <diagonal/>
    </border>
    <border>
      <left style="thin">
        <color indexed="64"/>
      </left>
      <right style="slantDashDot">
        <color indexed="64"/>
      </right>
      <top/>
      <bottom/>
      <diagonal/>
    </border>
    <border>
      <left style="thin">
        <color indexed="64"/>
      </left>
      <right style="slantDashDot">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slantDashDot">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theme="5" tint="-0.499984740745262"/>
      </left>
      <right style="medium">
        <color theme="5" tint="-0.499984740745262"/>
      </right>
      <top style="medium">
        <color theme="5" tint="-0.499984740745262"/>
      </top>
      <bottom style="medium">
        <color theme="5" tint="-0.499984740745262"/>
      </bottom>
      <diagonal/>
    </border>
    <border>
      <left style="medium">
        <color theme="5" tint="-0.499984740745262"/>
      </left>
      <right/>
      <top style="medium">
        <color theme="5" tint="-0.499984740745262"/>
      </top>
      <bottom/>
      <diagonal/>
    </border>
    <border>
      <left/>
      <right/>
      <top style="medium">
        <color theme="5" tint="-0.499984740745262"/>
      </top>
      <bottom/>
      <diagonal/>
    </border>
    <border>
      <left/>
      <right style="medium">
        <color theme="5" tint="-0.499984740745262"/>
      </right>
      <top style="medium">
        <color theme="5" tint="-0.499984740745262"/>
      </top>
      <bottom/>
      <diagonal/>
    </border>
    <border>
      <left style="medium">
        <color theme="5" tint="-0.499984740745262"/>
      </left>
      <right/>
      <top/>
      <bottom style="medium">
        <color theme="5" tint="-0.499984740745262"/>
      </bottom>
      <diagonal/>
    </border>
    <border>
      <left/>
      <right/>
      <top/>
      <bottom style="medium">
        <color theme="5" tint="-0.499984740745262"/>
      </bottom>
      <diagonal/>
    </border>
    <border>
      <left/>
      <right style="medium">
        <color theme="5" tint="-0.499984740745262"/>
      </right>
      <top/>
      <bottom style="medium">
        <color theme="5" tint="-0.499984740745262"/>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theme="5" tint="-0.499984740745262"/>
      </left>
      <right/>
      <top/>
      <bottom/>
      <diagonal/>
    </border>
  </borders>
  <cellStyleXfs count="3">
    <xf numFmtId="0" fontId="0" fillId="0" borderId="0"/>
    <xf numFmtId="0" fontId="4" fillId="0" borderId="0">
      <alignment vertical="top"/>
    </xf>
    <xf numFmtId="9" fontId="16" fillId="0" borderId="0" applyFont="0" applyFill="0" applyBorder="0" applyAlignment="0" applyProtection="0"/>
  </cellStyleXfs>
  <cellXfs count="360">
    <xf numFmtId="0" fontId="0" fillId="0" borderId="0" xfId="0"/>
    <xf numFmtId="0" fontId="5" fillId="0" borderId="0" xfId="0" applyFont="1" applyProtection="1"/>
    <xf numFmtId="0" fontId="6" fillId="0" borderId="0" xfId="0" applyFont="1" applyProtection="1"/>
    <xf numFmtId="0" fontId="6" fillId="0" borderId="0" xfId="0" applyFont="1" applyAlignment="1" applyProtection="1">
      <alignment horizontal="right"/>
    </xf>
    <xf numFmtId="0" fontId="5" fillId="0" borderId="0" xfId="0" quotePrefix="1" applyFont="1" applyAlignment="1" applyProtection="1">
      <alignment horizontal="center"/>
    </xf>
    <xf numFmtId="0" fontId="5" fillId="0" borderId="0" xfId="0" applyFont="1" applyAlignment="1" applyProtection="1">
      <alignment horizontal="right"/>
    </xf>
    <xf numFmtId="0" fontId="6" fillId="0" borderId="0" xfId="0" applyFont="1" applyAlignment="1" applyProtection="1"/>
    <xf numFmtId="0" fontId="5" fillId="0" borderId="0" xfId="0" applyFont="1" applyAlignment="1" applyProtection="1"/>
    <xf numFmtId="0" fontId="8" fillId="0" borderId="0" xfId="0" applyFont="1" applyProtection="1"/>
    <xf numFmtId="0" fontId="8" fillId="0" borderId="0" xfId="0" applyFont="1" applyAlignment="1" applyProtection="1">
      <alignment horizontal="center" wrapText="1"/>
    </xf>
    <xf numFmtId="0" fontId="6" fillId="2" borderId="0" xfId="0" applyFont="1" applyFill="1" applyBorder="1" applyProtection="1"/>
    <xf numFmtId="0" fontId="6" fillId="2" borderId="0" xfId="0" applyFont="1" applyFill="1" applyBorder="1" applyProtection="1">
      <protection locked="0"/>
    </xf>
    <xf numFmtId="0" fontId="6" fillId="0" borderId="0" xfId="0" applyFont="1" applyBorder="1" applyProtection="1"/>
    <xf numFmtId="0" fontId="9" fillId="0" borderId="0" xfId="0" applyFont="1" applyProtection="1"/>
    <xf numFmtId="0" fontId="6" fillId="0" borderId="4" xfId="0" applyFont="1" applyBorder="1" applyProtection="1"/>
    <xf numFmtId="0" fontId="6" fillId="0" borderId="0" xfId="0" applyFont="1" applyFill="1" applyBorder="1" applyAlignment="1"/>
    <xf numFmtId="0" fontId="10" fillId="0" borderId="0" xfId="0" applyFont="1" applyFill="1" applyBorder="1" applyAlignment="1">
      <alignment vertical="top"/>
    </xf>
    <xf numFmtId="4" fontId="10" fillId="0" borderId="0" xfId="1" applyNumberFormat="1" applyFont="1" applyFill="1" applyBorder="1">
      <alignment vertical="top"/>
    </xf>
    <xf numFmtId="9" fontId="10" fillId="0" borderId="0" xfId="0" applyNumberFormat="1" applyFont="1" applyFill="1" applyBorder="1" applyAlignment="1">
      <alignment vertical="top"/>
    </xf>
    <xf numFmtId="0" fontId="10" fillId="0" borderId="0" xfId="0" applyFont="1" applyFill="1" applyBorder="1" applyAlignment="1">
      <alignment horizontal="left" vertical="top"/>
    </xf>
    <xf numFmtId="0" fontId="12" fillId="0" borderId="0" xfId="0" applyFont="1" applyProtection="1"/>
    <xf numFmtId="0" fontId="13" fillId="0" borderId="0" xfId="0" applyFont="1" applyProtection="1"/>
    <xf numFmtId="0" fontId="6" fillId="2" borderId="0" xfId="0" applyFont="1" applyFill="1" applyAlignment="1" applyProtection="1">
      <alignment horizontal="center"/>
      <protection locked="0"/>
    </xf>
    <xf numFmtId="0" fontId="6" fillId="0" borderId="0" xfId="0" applyFont="1" applyFill="1" applyAlignment="1" applyProtection="1">
      <alignment horizontal="left"/>
    </xf>
    <xf numFmtId="0" fontId="6" fillId="0" borderId="0" xfId="0" applyFont="1" applyFill="1" applyProtection="1"/>
    <xf numFmtId="0" fontId="5" fillId="0" borderId="0" xfId="0" applyFont="1" applyFill="1" applyAlignment="1" applyProtection="1">
      <alignment horizontal="right"/>
    </xf>
    <xf numFmtId="0" fontId="6" fillId="0" borderId="0" xfId="0" applyFont="1" applyFill="1" applyAlignment="1" applyProtection="1">
      <alignment horizontal="center"/>
      <protection locked="0"/>
    </xf>
    <xf numFmtId="0" fontId="5" fillId="0" borderId="0" xfId="0" applyFont="1" applyAlignment="1" applyProtection="1">
      <alignment horizontal="center"/>
    </xf>
    <xf numFmtId="0" fontId="14" fillId="0" borderId="0" xfId="0" applyFont="1" applyFill="1" applyAlignment="1" applyProtection="1">
      <alignment horizontal="center"/>
    </xf>
    <xf numFmtId="0" fontId="14" fillId="2" borderId="0" xfId="0" applyFont="1" applyFill="1" applyAlignment="1" applyProtection="1">
      <alignment horizontal="center"/>
    </xf>
    <xf numFmtId="0" fontId="14" fillId="0" borderId="0" xfId="0" applyFont="1" applyAlignment="1" applyProtection="1">
      <alignment horizontal="center"/>
    </xf>
    <xf numFmtId="0" fontId="17" fillId="0" borderId="0" xfId="0" applyFont="1" applyFill="1" applyBorder="1" applyAlignment="1"/>
    <xf numFmtId="0" fontId="17" fillId="0" borderId="0" xfId="0" applyFont="1"/>
    <xf numFmtId="0" fontId="17" fillId="0" borderId="0" xfId="0" applyFont="1" applyFill="1" applyBorder="1" applyAlignment="1">
      <alignment horizontal="center"/>
    </xf>
    <xf numFmtId="0" fontId="17" fillId="0" borderId="0" xfId="0" applyFont="1" applyAlignment="1">
      <alignment horizontal="center"/>
    </xf>
    <xf numFmtId="9" fontId="0" fillId="0" borderId="0" xfId="0" applyNumberFormat="1"/>
    <xf numFmtId="0" fontId="6" fillId="0" borderId="0" xfId="0" applyFont="1" applyAlignment="1">
      <alignment vertical="center"/>
    </xf>
    <xf numFmtId="0" fontId="7" fillId="0" borderId="0" xfId="0" applyFont="1" applyAlignment="1">
      <alignment vertical="center"/>
    </xf>
    <xf numFmtId="0" fontId="6" fillId="0" borderId="0" xfId="0" quotePrefix="1" applyFont="1" applyAlignment="1">
      <alignment vertical="center"/>
    </xf>
    <xf numFmtId="0" fontId="5" fillId="0" borderId="0" xfId="0" applyFont="1" applyAlignment="1">
      <alignment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vertical="center"/>
    </xf>
    <xf numFmtId="16" fontId="6" fillId="0" borderId="0" xfId="0" applyNumberFormat="1" applyFont="1" applyAlignment="1">
      <alignment horizontal="right" vertical="center"/>
    </xf>
    <xf numFmtId="4" fontId="6" fillId="2" borderId="0" xfId="0" applyNumberFormat="1" applyFont="1" applyFill="1" applyBorder="1" applyAlignment="1" applyProtection="1">
      <alignment vertical="center"/>
      <protection locked="0"/>
    </xf>
    <xf numFmtId="164" fontId="6" fillId="2" borderId="0" xfId="0" applyNumberFormat="1" applyFont="1" applyFill="1" applyAlignment="1" applyProtection="1">
      <alignment vertical="center"/>
      <protection locked="0"/>
    </xf>
    <xf numFmtId="0" fontId="11" fillId="0" borderId="0" xfId="0" applyFont="1" applyAlignment="1">
      <alignment vertical="center"/>
    </xf>
    <xf numFmtId="4" fontId="6" fillId="0" borderId="2" xfId="0" applyNumberFormat="1" applyFont="1" applyBorder="1" applyAlignment="1">
      <alignment vertical="center"/>
    </xf>
    <xf numFmtId="4" fontId="6" fillId="0" borderId="1" xfId="0" applyNumberFormat="1" applyFont="1" applyFill="1" applyBorder="1" applyAlignment="1">
      <alignment vertical="center"/>
    </xf>
    <xf numFmtId="4" fontId="6" fillId="0" borderId="2" xfId="0" applyNumberFormat="1" applyFont="1" applyFill="1" applyBorder="1" applyAlignment="1">
      <alignment vertical="center"/>
    </xf>
    <xf numFmtId="9" fontId="6" fillId="0" borderId="0" xfId="2" applyFont="1" applyAlignment="1">
      <alignment vertical="center"/>
    </xf>
    <xf numFmtId="4" fontId="6" fillId="0" borderId="3" xfId="0" applyNumberFormat="1" applyFont="1" applyFill="1" applyBorder="1" applyAlignment="1">
      <alignment vertical="center"/>
    </xf>
    <xf numFmtId="0" fontId="6" fillId="0" borderId="0" xfId="0" applyFont="1" applyBorder="1" applyAlignment="1">
      <alignment vertical="center"/>
    </xf>
    <xf numFmtId="4" fontId="5" fillId="0" borderId="0" xfId="0" applyNumberFormat="1" applyFont="1" applyBorder="1" applyAlignment="1">
      <alignment vertical="center"/>
    </xf>
    <xf numFmtId="4" fontId="6" fillId="0" borderId="1" xfId="0" applyNumberFormat="1" applyFont="1" applyBorder="1" applyAlignment="1">
      <alignment vertical="center"/>
    </xf>
    <xf numFmtId="0" fontId="6" fillId="0" borderId="0" xfId="0" applyFont="1" applyAlignment="1">
      <alignment horizontal="center" vertical="center"/>
    </xf>
    <xf numFmtId="14" fontId="6" fillId="0" borderId="0" xfId="0" applyNumberFormat="1" applyFont="1" applyAlignment="1">
      <alignment vertical="center"/>
    </xf>
    <xf numFmtId="2" fontId="6" fillId="0" borderId="0" xfId="0" applyNumberFormat="1" applyFont="1" applyAlignment="1">
      <alignment vertical="center"/>
    </xf>
    <xf numFmtId="2" fontId="10" fillId="0" borderId="0" xfId="0" applyNumberFormat="1" applyFont="1" applyFill="1" applyBorder="1" applyAlignment="1">
      <alignment vertical="top"/>
    </xf>
    <xf numFmtId="0" fontId="0" fillId="4" borderId="0" xfId="0" applyFill="1"/>
    <xf numFmtId="0" fontId="6" fillId="4" borderId="0" xfId="0" applyFont="1" applyFill="1" applyAlignment="1">
      <alignment vertical="center"/>
    </xf>
    <xf numFmtId="0" fontId="22" fillId="0" borderId="0" xfId="0" applyFont="1" applyAlignment="1">
      <alignment vertical="center"/>
    </xf>
    <xf numFmtId="0" fontId="5" fillId="0" borderId="0" xfId="0" applyFont="1" applyAlignment="1">
      <alignment horizontal="right" vertical="center"/>
    </xf>
    <xf numFmtId="4" fontId="6" fillId="0" borderId="1" xfId="0" applyNumberFormat="1" applyFont="1" applyBorder="1" applyAlignment="1">
      <alignment vertical="center"/>
    </xf>
    <xf numFmtId="4" fontId="6" fillId="0" borderId="3" xfId="0" applyNumberFormat="1" applyFont="1" applyBorder="1" applyAlignment="1">
      <alignment vertical="center"/>
    </xf>
    <xf numFmtId="1" fontId="6" fillId="0" borderId="0" xfId="0" applyNumberFormat="1" applyFont="1" applyAlignment="1">
      <alignment vertical="center"/>
    </xf>
    <xf numFmtId="0" fontId="29" fillId="0" borderId="0" xfId="0" applyFont="1" applyAlignment="1">
      <alignment vertical="center"/>
    </xf>
    <xf numFmtId="0" fontId="30" fillId="0" borderId="0" xfId="0" applyFont="1" applyAlignment="1">
      <alignment vertical="center"/>
    </xf>
    <xf numFmtId="0" fontId="26" fillId="0" borderId="0" xfId="0" applyFont="1" applyAlignment="1">
      <alignment vertical="center"/>
    </xf>
    <xf numFmtId="0" fontId="6" fillId="0" borderId="0" xfId="0" applyFont="1" applyFill="1" applyAlignment="1" applyProtection="1">
      <alignment vertical="center"/>
    </xf>
    <xf numFmtId="0" fontId="5" fillId="0" borderId="6" xfId="0" applyFont="1" applyBorder="1" applyAlignment="1">
      <alignment vertical="center"/>
    </xf>
    <xf numFmtId="0" fontId="5" fillId="0" borderId="7" xfId="0" applyFont="1" applyBorder="1" applyAlignment="1">
      <alignment vertical="center"/>
    </xf>
    <xf numFmtId="0" fontId="6" fillId="0" borderId="7" xfId="0" applyFont="1" applyBorder="1" applyAlignment="1">
      <alignment vertical="center"/>
    </xf>
    <xf numFmtId="0" fontId="6" fillId="5" borderId="8" xfId="0" applyFont="1" applyFill="1" applyBorder="1" applyAlignment="1">
      <alignment vertical="center"/>
    </xf>
    <xf numFmtId="0" fontId="6" fillId="0" borderId="9" xfId="0" applyFont="1" applyBorder="1" applyAlignment="1">
      <alignment vertical="center"/>
    </xf>
    <xf numFmtId="0" fontId="6" fillId="5" borderId="10" xfId="0" applyFont="1" applyFill="1" applyBorder="1" applyAlignment="1">
      <alignment vertical="center"/>
    </xf>
    <xf numFmtId="0" fontId="5" fillId="0" borderId="9"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horizontal="center" vertical="center"/>
    </xf>
    <xf numFmtId="16" fontId="6" fillId="0" borderId="0" xfId="0" applyNumberFormat="1" applyFont="1" applyBorder="1" applyAlignment="1">
      <alignment horizontal="right" vertical="center"/>
    </xf>
    <xf numFmtId="0" fontId="11" fillId="0" borderId="0" xfId="0" applyFont="1" applyBorder="1" applyAlignment="1">
      <alignment vertical="center"/>
    </xf>
    <xf numFmtId="4" fontId="6" fillId="5" borderId="11" xfId="0" applyNumberFormat="1" applyFont="1" applyFill="1" applyBorder="1" applyAlignment="1">
      <alignment vertical="center"/>
    </xf>
    <xf numFmtId="0" fontId="6" fillId="0" borderId="0" xfId="0" applyFont="1" applyBorder="1" applyAlignment="1">
      <alignment horizontal="right" vertical="center"/>
    </xf>
    <xf numFmtId="4" fontId="6" fillId="5" borderId="12" xfId="0" applyNumberFormat="1" applyFont="1" applyFill="1" applyBorder="1" applyAlignment="1">
      <alignment vertical="center"/>
    </xf>
    <xf numFmtId="4" fontId="6" fillId="5" borderId="13" xfId="0" applyNumberFormat="1" applyFont="1" applyFill="1" applyBorder="1" applyAlignment="1">
      <alignment vertical="center"/>
    </xf>
    <xf numFmtId="0" fontId="6" fillId="0" borderId="0" xfId="0" applyFont="1" applyFill="1" applyBorder="1" applyAlignment="1">
      <alignment vertical="center"/>
    </xf>
    <xf numFmtId="0" fontId="6" fillId="0" borderId="14" xfId="0" applyFont="1" applyBorder="1" applyAlignment="1">
      <alignment vertical="center"/>
    </xf>
    <xf numFmtId="0" fontId="5" fillId="0" borderId="15" xfId="0" applyFont="1" applyBorder="1" applyAlignment="1">
      <alignment vertical="center"/>
    </xf>
    <xf numFmtId="0" fontId="5" fillId="0" borderId="15" xfId="0" applyFont="1" applyBorder="1" applyAlignment="1">
      <alignment horizontal="right" vertical="center"/>
    </xf>
    <xf numFmtId="4" fontId="5" fillId="0" borderId="15" xfId="0" applyNumberFormat="1" applyFont="1" applyBorder="1" applyAlignment="1">
      <alignment vertical="center"/>
    </xf>
    <xf numFmtId="0" fontId="6" fillId="0" borderId="15" xfId="0" applyFont="1" applyBorder="1" applyAlignment="1">
      <alignment vertical="center"/>
    </xf>
    <xf numFmtId="4" fontId="5" fillId="5" borderId="16" xfId="0" applyNumberFormat="1" applyFont="1" applyFill="1" applyBorder="1" applyAlignment="1">
      <alignment vertical="center"/>
    </xf>
    <xf numFmtId="0" fontId="6" fillId="0" borderId="6" xfId="0" applyFont="1" applyBorder="1" applyAlignment="1">
      <alignment vertical="center"/>
    </xf>
    <xf numFmtId="0" fontId="6" fillId="5" borderId="16" xfId="0" applyFont="1" applyFill="1" applyBorder="1" applyAlignment="1">
      <alignment vertical="center"/>
    </xf>
    <xf numFmtId="4" fontId="6" fillId="0" borderId="15" xfId="0" applyNumberFormat="1" applyFont="1" applyBorder="1" applyAlignment="1">
      <alignment vertical="center"/>
    </xf>
    <xf numFmtId="0" fontId="6" fillId="0" borderId="7" xfId="0" applyFont="1" applyBorder="1" applyAlignment="1">
      <alignment horizontal="right" vertical="center"/>
    </xf>
    <xf numFmtId="4" fontId="5" fillId="0" borderId="7" xfId="0" applyNumberFormat="1" applyFont="1" applyBorder="1" applyAlignment="1">
      <alignment vertical="center"/>
    </xf>
    <xf numFmtId="4" fontId="15" fillId="0" borderId="0" xfId="0" applyNumberFormat="1" applyFont="1" applyBorder="1" applyAlignment="1">
      <alignment horizontal="center" vertical="center"/>
    </xf>
    <xf numFmtId="4" fontId="6" fillId="5" borderId="10" xfId="0" applyNumberFormat="1" applyFont="1" applyFill="1" applyBorder="1" applyAlignment="1">
      <alignment vertical="center"/>
    </xf>
    <xf numFmtId="4" fontId="5" fillId="5" borderId="10" xfId="0" applyNumberFormat="1" applyFont="1" applyFill="1" applyBorder="1" applyAlignment="1">
      <alignment vertical="center"/>
    </xf>
    <xf numFmtId="0" fontId="5" fillId="0" borderId="14" xfId="0" applyFont="1" applyBorder="1" applyAlignment="1">
      <alignment vertical="center"/>
    </xf>
    <xf numFmtId="4" fontId="6" fillId="5" borderId="11" xfId="0" applyNumberFormat="1" applyFont="1" applyFill="1" applyBorder="1" applyAlignment="1">
      <alignment vertical="center"/>
    </xf>
    <xf numFmtId="4" fontId="6" fillId="5" borderId="13" xfId="0" applyNumberFormat="1" applyFont="1" applyFill="1" applyBorder="1" applyAlignment="1">
      <alignment vertical="center"/>
    </xf>
    <xf numFmtId="0" fontId="6" fillId="0" borderId="0" xfId="0" applyFont="1" applyBorder="1" applyAlignment="1">
      <alignment horizontal="center" vertical="center"/>
    </xf>
    <xf numFmtId="0" fontId="22" fillId="0" borderId="0" xfId="0" applyFont="1" applyBorder="1" applyAlignment="1">
      <alignment horizontal="right" vertical="center"/>
    </xf>
    <xf numFmtId="9" fontId="6" fillId="0" borderId="0" xfId="0" applyNumberFormat="1" applyFont="1" applyAlignment="1">
      <alignment vertical="center"/>
    </xf>
    <xf numFmtId="0" fontId="0" fillId="0" borderId="0" xfId="0" applyNumberFormat="1"/>
    <xf numFmtId="0" fontId="0" fillId="0" borderId="0" xfId="0" applyAlignment="1">
      <alignment horizontal="left"/>
    </xf>
    <xf numFmtId="0" fontId="0" fillId="0" borderId="0" xfId="0" pivotButton="1"/>
    <xf numFmtId="0" fontId="6" fillId="0" borderId="0" xfId="0" applyFont="1" applyFill="1" applyBorder="1" applyAlignment="1" applyProtection="1">
      <alignment vertical="center"/>
    </xf>
    <xf numFmtId="164" fontId="6" fillId="0" borderId="1" xfId="0" applyNumberFormat="1" applyFont="1" applyFill="1" applyBorder="1" applyAlignment="1" applyProtection="1">
      <alignment vertical="center"/>
    </xf>
    <xf numFmtId="164" fontId="6" fillId="0" borderId="2" xfId="0" applyNumberFormat="1" applyFont="1" applyFill="1" applyBorder="1" applyAlignment="1" applyProtection="1">
      <alignment vertical="center"/>
    </xf>
    <xf numFmtId="164" fontId="6" fillId="0" borderId="3" xfId="0" applyNumberFormat="1" applyFont="1" applyFill="1" applyBorder="1" applyAlignment="1" applyProtection="1">
      <alignment vertical="center"/>
    </xf>
    <xf numFmtId="0" fontId="31" fillId="0" borderId="0" xfId="0" applyFont="1" applyAlignment="1">
      <alignment vertical="center" wrapText="1"/>
    </xf>
    <xf numFmtId="9" fontId="22" fillId="6" borderId="0" xfId="2" applyFont="1" applyFill="1" applyAlignment="1">
      <alignment horizontal="center" vertical="center"/>
    </xf>
    <xf numFmtId="0" fontId="6" fillId="5" borderId="17" xfId="0" applyFont="1" applyFill="1" applyBorder="1" applyAlignment="1">
      <alignment vertical="center"/>
    </xf>
    <xf numFmtId="0" fontId="6" fillId="5" borderId="18" xfId="0" applyFont="1" applyFill="1" applyBorder="1" applyAlignment="1">
      <alignment vertical="center"/>
    </xf>
    <xf numFmtId="0" fontId="6" fillId="5" borderId="19" xfId="0" applyFont="1" applyFill="1" applyBorder="1" applyAlignment="1">
      <alignment vertical="center"/>
    </xf>
    <xf numFmtId="0" fontId="6" fillId="0" borderId="0" xfId="0" applyFont="1" applyAlignment="1" applyProtection="1">
      <alignment vertical="center"/>
      <protection locked="0"/>
    </xf>
    <xf numFmtId="0" fontId="6" fillId="0" borderId="0" xfId="0" applyFont="1" applyBorder="1" applyAlignment="1">
      <alignment horizontal="center" vertical="center"/>
    </xf>
    <xf numFmtId="0" fontId="5" fillId="8" borderId="0" xfId="0" applyFont="1" applyFill="1" applyAlignment="1">
      <alignment vertical="center"/>
    </xf>
    <xf numFmtId="4" fontId="6" fillId="5" borderId="23" xfId="0" applyNumberFormat="1" applyFont="1" applyFill="1" applyBorder="1" applyAlignment="1">
      <alignment vertical="center"/>
    </xf>
    <xf numFmtId="4" fontId="6" fillId="5" borderId="11" xfId="0" applyNumberFormat="1" applyFont="1" applyFill="1" applyBorder="1" applyAlignment="1">
      <alignment vertical="center"/>
    </xf>
    <xf numFmtId="4" fontId="6" fillId="5" borderId="13" xfId="0" applyNumberFormat="1" applyFont="1" applyFill="1" applyBorder="1" applyAlignment="1">
      <alignment vertical="center"/>
    </xf>
    <xf numFmtId="0" fontId="20" fillId="0" borderId="0" xfId="0" applyFont="1" applyBorder="1" applyAlignment="1">
      <alignment horizontal="center" vertical="center" wrapText="1"/>
    </xf>
    <xf numFmtId="4" fontId="6" fillId="5" borderId="11" xfId="0" applyNumberFormat="1" applyFont="1" applyFill="1" applyBorder="1" applyAlignment="1">
      <alignment vertical="center"/>
    </xf>
    <xf numFmtId="4" fontId="6" fillId="5" borderId="13" xfId="0" applyNumberFormat="1" applyFont="1" applyFill="1" applyBorder="1" applyAlignment="1">
      <alignment vertical="center"/>
    </xf>
    <xf numFmtId="4" fontId="6" fillId="0" borderId="0" xfId="0" applyNumberFormat="1" applyFont="1" applyBorder="1" applyAlignment="1">
      <alignment vertical="center"/>
    </xf>
    <xf numFmtId="0" fontId="6" fillId="0" borderId="0" xfId="0" applyFont="1" applyBorder="1" applyAlignment="1">
      <alignment horizontal="center" vertical="center" wrapText="1"/>
    </xf>
    <xf numFmtId="4" fontId="6" fillId="0" borderId="0" xfId="0" applyNumberFormat="1" applyFont="1" applyFill="1" applyBorder="1" applyAlignment="1">
      <alignment vertical="center"/>
    </xf>
    <xf numFmtId="0" fontId="6" fillId="0" borderId="0" xfId="0" applyFont="1" applyBorder="1" applyAlignment="1">
      <alignment horizontal="left" vertical="center"/>
    </xf>
    <xf numFmtId="4" fontId="6" fillId="5" borderId="11" xfId="0" applyNumberFormat="1" applyFont="1" applyFill="1" applyBorder="1" applyAlignment="1">
      <alignment vertical="center"/>
    </xf>
    <xf numFmtId="4" fontId="6" fillId="5" borderId="13" xfId="0" applyNumberFormat="1" applyFont="1" applyFill="1" applyBorder="1" applyAlignment="1">
      <alignment vertical="center"/>
    </xf>
    <xf numFmtId="0" fontId="6" fillId="0" borderId="0" xfId="0" applyFont="1" applyBorder="1" applyAlignment="1">
      <alignment horizontal="center" vertical="center"/>
    </xf>
    <xf numFmtId="0" fontId="20" fillId="0" borderId="0" xfId="0" applyFont="1" applyBorder="1" applyAlignment="1">
      <alignment horizontal="center" vertical="center" wrapText="1"/>
    </xf>
    <xf numFmtId="0" fontId="6" fillId="7" borderId="0" xfId="0" applyFont="1" applyFill="1" applyBorder="1" applyAlignment="1">
      <alignment horizontal="center" vertical="center"/>
    </xf>
    <xf numFmtId="0" fontId="6" fillId="10" borderId="7" xfId="0" applyFont="1" applyFill="1" applyBorder="1" applyAlignment="1">
      <alignment vertical="center"/>
    </xf>
    <xf numFmtId="0" fontId="6" fillId="10" borderId="0" xfId="0" applyFont="1" applyFill="1" applyBorder="1" applyAlignment="1">
      <alignment vertical="center"/>
    </xf>
    <xf numFmtId="4" fontId="6" fillId="10" borderId="31" xfId="0" applyNumberFormat="1" applyFont="1" applyFill="1" applyBorder="1" applyAlignment="1">
      <alignment vertical="center"/>
    </xf>
    <xf numFmtId="0" fontId="6" fillId="10" borderId="32" xfId="0" applyFont="1" applyFill="1" applyBorder="1" applyAlignment="1">
      <alignment vertical="center"/>
    </xf>
    <xf numFmtId="0" fontId="6" fillId="10" borderId="33" xfId="0" applyFont="1" applyFill="1" applyBorder="1" applyAlignment="1">
      <alignment vertical="center"/>
    </xf>
    <xf numFmtId="0" fontId="6" fillId="10" borderId="15" xfId="0" applyFont="1" applyFill="1" applyBorder="1" applyAlignment="1">
      <alignment vertical="center"/>
    </xf>
    <xf numFmtId="4" fontId="26" fillId="10" borderId="0" xfId="0" applyNumberFormat="1" applyFont="1" applyFill="1" applyAlignment="1">
      <alignment vertical="center"/>
    </xf>
    <xf numFmtId="0" fontId="12" fillId="0" borderId="0" xfId="0" applyFont="1" applyAlignment="1">
      <alignment vertical="center"/>
    </xf>
    <xf numFmtId="2" fontId="26" fillId="10" borderId="15" xfId="0" applyNumberFormat="1" applyFont="1" applyFill="1" applyBorder="1" applyAlignment="1">
      <alignment vertical="center"/>
    </xf>
    <xf numFmtId="4" fontId="6" fillId="10" borderId="7" xfId="0" applyNumberFormat="1" applyFont="1" applyFill="1" applyBorder="1" applyAlignment="1">
      <alignment horizontal="center" vertical="center" wrapText="1"/>
    </xf>
    <xf numFmtId="0" fontId="6" fillId="5" borderId="15" xfId="0" applyFont="1" applyFill="1" applyBorder="1" applyAlignment="1">
      <alignment vertical="center"/>
    </xf>
    <xf numFmtId="4" fontId="5" fillId="5" borderId="34" xfId="0" applyNumberFormat="1" applyFont="1" applyFill="1" applyBorder="1" applyAlignment="1">
      <alignment vertical="center"/>
    </xf>
    <xf numFmtId="0" fontId="15" fillId="0" borderId="0" xfId="0" applyFont="1" applyBorder="1" applyAlignment="1">
      <alignment horizontal="center" vertical="center"/>
    </xf>
    <xf numFmtId="0" fontId="37" fillId="5" borderId="35" xfId="0" applyFont="1" applyFill="1" applyBorder="1" applyAlignment="1">
      <alignment vertical="center"/>
    </xf>
    <xf numFmtId="0" fontId="6" fillId="5" borderId="36" xfId="0" applyFont="1" applyFill="1" applyBorder="1" applyAlignment="1">
      <alignment vertical="center"/>
    </xf>
    <xf numFmtId="0" fontId="6" fillId="5" borderId="37" xfId="0" applyFont="1" applyFill="1" applyBorder="1" applyAlignment="1">
      <alignment vertical="center"/>
    </xf>
    <xf numFmtId="0" fontId="37" fillId="11" borderId="35" xfId="0" applyFont="1" applyFill="1" applyBorder="1" applyAlignment="1">
      <alignment vertical="center"/>
    </xf>
    <xf numFmtId="0" fontId="6" fillId="11" borderId="36" xfId="0" applyFont="1" applyFill="1" applyBorder="1" applyAlignment="1">
      <alignment vertical="center"/>
    </xf>
    <xf numFmtId="4" fontId="26" fillId="11" borderId="38" xfId="0" applyNumberFormat="1" applyFont="1" applyFill="1" applyBorder="1" applyAlignment="1">
      <alignment vertical="center"/>
    </xf>
    <xf numFmtId="0" fontId="6" fillId="5" borderId="0" xfId="0" applyFont="1" applyFill="1" applyBorder="1" applyAlignment="1">
      <alignment vertical="center"/>
    </xf>
    <xf numFmtId="0" fontId="37" fillId="9" borderId="35" xfId="0" applyFont="1" applyFill="1" applyBorder="1" applyAlignment="1">
      <alignment vertical="center"/>
    </xf>
    <xf numFmtId="0" fontId="22" fillId="9" borderId="36" xfId="0" applyFont="1" applyFill="1" applyBorder="1" applyAlignment="1">
      <alignment vertical="center"/>
    </xf>
    <xf numFmtId="4" fontId="26" fillId="9" borderId="38" xfId="0" applyNumberFormat="1" applyFont="1" applyFill="1" applyBorder="1" applyAlignment="1">
      <alignment vertical="center"/>
    </xf>
    <xf numFmtId="0" fontId="6" fillId="8" borderId="35" xfId="0" applyFont="1" applyFill="1" applyBorder="1" applyAlignment="1">
      <alignment vertical="center"/>
    </xf>
    <xf numFmtId="0" fontId="6" fillId="8" borderId="36" xfId="0" applyFont="1" applyFill="1" applyBorder="1" applyAlignment="1">
      <alignment vertical="center"/>
    </xf>
    <xf numFmtId="4" fontId="5" fillId="8" borderId="38" xfId="0" applyNumberFormat="1" applyFont="1" applyFill="1" applyBorder="1" applyAlignment="1">
      <alignment vertical="center"/>
    </xf>
    <xf numFmtId="0" fontId="6" fillId="12" borderId="36" xfId="0" applyFont="1" applyFill="1" applyBorder="1" applyAlignment="1">
      <alignment vertical="center"/>
    </xf>
    <xf numFmtId="4" fontId="26" fillId="12" borderId="36" xfId="0" applyNumberFormat="1" applyFont="1" applyFill="1" applyBorder="1" applyAlignment="1">
      <alignment vertical="center"/>
    </xf>
    <xf numFmtId="0" fontId="6" fillId="12" borderId="15" xfId="0" applyFont="1" applyFill="1" applyBorder="1" applyAlignment="1">
      <alignment vertical="center"/>
    </xf>
    <xf numFmtId="0" fontId="6" fillId="12" borderId="16" xfId="0" applyFont="1" applyFill="1" applyBorder="1" applyAlignment="1">
      <alignment vertical="center"/>
    </xf>
    <xf numFmtId="0" fontId="37" fillId="12" borderId="36" xfId="0" applyFont="1" applyFill="1" applyBorder="1" applyAlignment="1">
      <alignment vertical="center"/>
    </xf>
    <xf numFmtId="0" fontId="3" fillId="0" borderId="0" xfId="0" applyFont="1"/>
    <xf numFmtId="0" fontId="22" fillId="13" borderId="6" xfId="0" applyFont="1" applyFill="1" applyBorder="1" applyAlignment="1">
      <alignment vertical="center"/>
    </xf>
    <xf numFmtId="0" fontId="22" fillId="13" borderId="7" xfId="0" applyFont="1" applyFill="1" applyBorder="1" applyAlignment="1">
      <alignment vertical="center"/>
    </xf>
    <xf numFmtId="0" fontId="22" fillId="13" borderId="49" xfId="0" applyFont="1" applyFill="1" applyBorder="1" applyAlignment="1">
      <alignment vertical="center"/>
    </xf>
    <xf numFmtId="0" fontId="22" fillId="13" borderId="46" xfId="0" applyFont="1" applyFill="1" applyBorder="1" applyAlignment="1">
      <alignment vertical="center"/>
    </xf>
    <xf numFmtId="0" fontId="22" fillId="13" borderId="47" xfId="0" applyFont="1" applyFill="1" applyBorder="1" applyAlignment="1">
      <alignment vertical="center"/>
    </xf>
    <xf numFmtId="0" fontId="22" fillId="13" borderId="50" xfId="0" applyFont="1" applyFill="1" applyBorder="1" applyAlignment="1">
      <alignment vertical="center"/>
    </xf>
    <xf numFmtId="0" fontId="22" fillId="13" borderId="14" xfId="0" applyFont="1" applyFill="1" applyBorder="1" applyAlignment="1">
      <alignment vertical="center"/>
    </xf>
    <xf numFmtId="0" fontId="22" fillId="13" borderId="15" xfId="0" applyFont="1" applyFill="1" applyBorder="1" applyAlignment="1">
      <alignment vertical="center"/>
    </xf>
    <xf numFmtId="0" fontId="22" fillId="13" borderId="51" xfId="0" applyFont="1" applyFill="1" applyBorder="1" applyAlignment="1">
      <alignment vertical="center"/>
    </xf>
    <xf numFmtId="0" fontId="0" fillId="0" borderId="0" xfId="0" applyAlignment="1">
      <alignment vertical="center"/>
    </xf>
    <xf numFmtId="0" fontId="42" fillId="0" borderId="0" xfId="0" applyFont="1" applyAlignment="1">
      <alignment vertical="center"/>
    </xf>
    <xf numFmtId="0" fontId="45" fillId="0" borderId="0" xfId="0" applyFont="1" applyAlignment="1">
      <alignment vertical="center"/>
    </xf>
    <xf numFmtId="0" fontId="45" fillId="0" borderId="0" xfId="0" applyFont="1" applyAlignment="1">
      <alignment horizontal="center" vertical="center"/>
    </xf>
    <xf numFmtId="0" fontId="22" fillId="0" borderId="0" xfId="0" applyFont="1" applyAlignment="1">
      <alignment vertical="center" wrapText="1"/>
    </xf>
    <xf numFmtId="2" fontId="6" fillId="10" borderId="32" xfId="0" applyNumberFormat="1" applyFont="1" applyFill="1" applyBorder="1" applyAlignment="1">
      <alignment vertical="center"/>
    </xf>
    <xf numFmtId="4" fontId="5" fillId="0" borderId="0" xfId="0" applyNumberFormat="1" applyFont="1" applyFill="1" applyBorder="1" applyAlignment="1" applyProtection="1">
      <alignment vertical="center"/>
    </xf>
    <xf numFmtId="164" fontId="6" fillId="0" borderId="0" xfId="0" applyNumberFormat="1" applyFont="1" applyFill="1" applyBorder="1" applyAlignment="1" applyProtection="1">
      <alignment vertical="center"/>
    </xf>
    <xf numFmtId="164" fontId="6" fillId="0" borderId="0" xfId="0" applyNumberFormat="1" applyFont="1" applyFill="1" applyBorder="1" applyAlignment="1" applyProtection="1">
      <alignment horizontal="center" vertical="center"/>
    </xf>
    <xf numFmtId="14" fontId="6" fillId="14" borderId="39" xfId="0" applyNumberFormat="1" applyFont="1" applyFill="1" applyBorder="1" applyAlignment="1" applyProtection="1">
      <alignment horizontal="left" vertical="center"/>
      <protection locked="0"/>
    </xf>
    <xf numFmtId="0" fontId="6" fillId="14" borderId="0" xfId="0" applyFont="1" applyFill="1" applyBorder="1" applyAlignment="1" applyProtection="1">
      <alignment horizontal="left" vertical="center"/>
      <protection locked="0"/>
    </xf>
    <xf numFmtId="9" fontId="6" fillId="14" borderId="0" xfId="2" applyNumberFormat="1" applyFont="1" applyFill="1" applyBorder="1" applyAlignment="1" applyProtection="1">
      <alignment horizontal="center" vertical="center"/>
      <protection locked="0"/>
    </xf>
    <xf numFmtId="4" fontId="6" fillId="14" borderId="0" xfId="0" applyNumberFormat="1" applyFont="1" applyFill="1" applyBorder="1" applyAlignment="1" applyProtection="1">
      <alignment vertical="center"/>
      <protection locked="0"/>
    </xf>
    <xf numFmtId="164" fontId="6" fillId="14" borderId="0" xfId="0" applyNumberFormat="1" applyFont="1" applyFill="1" applyBorder="1" applyAlignment="1" applyProtection="1">
      <alignment vertical="center"/>
      <protection locked="0"/>
    </xf>
    <xf numFmtId="0" fontId="6" fillId="14" borderId="0" xfId="0" applyFont="1" applyFill="1" applyBorder="1" applyAlignment="1" applyProtection="1">
      <alignment horizontal="center" vertical="center"/>
      <protection locked="0"/>
    </xf>
    <xf numFmtId="0" fontId="13" fillId="14" borderId="0" xfId="0" applyFont="1" applyFill="1" applyBorder="1" applyAlignment="1" applyProtection="1">
      <alignment horizontal="left" vertical="center" wrapText="1"/>
      <protection locked="0"/>
    </xf>
    <xf numFmtId="0" fontId="13" fillId="14" borderId="0" xfId="0" applyFont="1" applyFill="1" applyBorder="1" applyAlignment="1" applyProtection="1">
      <alignment vertical="center" wrapText="1"/>
      <protection locked="0"/>
    </xf>
    <xf numFmtId="4" fontId="6" fillId="14" borderId="0" xfId="0" applyNumberFormat="1" applyFont="1" applyFill="1" applyBorder="1" applyAlignment="1" applyProtection="1">
      <alignment horizontal="center" vertical="center"/>
      <protection locked="0"/>
    </xf>
    <xf numFmtId="4" fontId="6" fillId="14" borderId="1" xfId="0" applyNumberFormat="1" applyFont="1" applyFill="1" applyBorder="1" applyAlignment="1" applyProtection="1">
      <alignment vertical="center"/>
      <protection locked="0"/>
    </xf>
    <xf numFmtId="4" fontId="6" fillId="14" borderId="3" xfId="0" applyNumberFormat="1" applyFont="1" applyFill="1" applyBorder="1" applyAlignment="1" applyProtection="1">
      <alignment vertical="center"/>
      <protection locked="0"/>
    </xf>
    <xf numFmtId="0" fontId="6" fillId="0" borderId="0" xfId="0" applyFont="1" applyFill="1" applyBorder="1" applyAlignment="1"/>
    <xf numFmtId="0" fontId="6" fillId="0" borderId="0" xfId="0" applyFont="1" applyAlignment="1">
      <alignment vertical="center"/>
    </xf>
    <xf numFmtId="0" fontId="6" fillId="4" borderId="0" xfId="0" applyFont="1" applyFill="1" applyAlignment="1">
      <alignment vertical="center"/>
    </xf>
    <xf numFmtId="0" fontId="47" fillId="0" borderId="0" xfId="0" applyFont="1" applyAlignment="1">
      <alignment vertical="center"/>
    </xf>
    <xf numFmtId="0" fontId="6" fillId="0" borderId="0" xfId="0" applyFont="1" applyAlignment="1" applyProtection="1">
      <alignment vertical="center"/>
    </xf>
    <xf numFmtId="165" fontId="6" fillId="0" borderId="0" xfId="0" applyNumberFormat="1" applyFont="1" applyAlignment="1" applyProtection="1">
      <alignment vertical="center"/>
    </xf>
    <xf numFmtId="0" fontId="6" fillId="14" borderId="0" xfId="0" applyFont="1" applyFill="1" applyAlignment="1">
      <alignment vertical="center"/>
    </xf>
    <xf numFmtId="0" fontId="6" fillId="14" borderId="0" xfId="0" applyFont="1" applyFill="1" applyAlignment="1" applyProtection="1">
      <alignment vertical="center"/>
    </xf>
    <xf numFmtId="0" fontId="51" fillId="0" borderId="0" xfId="0" applyFont="1" applyAlignment="1">
      <alignment vertical="center"/>
    </xf>
    <xf numFmtId="0" fontId="6" fillId="0" borderId="0" xfId="0" applyFont="1" applyFill="1" applyBorder="1" applyAlignment="1" applyProtection="1">
      <alignment horizontal="left" vertical="center"/>
    </xf>
    <xf numFmtId="14" fontId="6" fillId="14" borderId="39" xfId="0" applyNumberFormat="1" applyFont="1" applyFill="1" applyBorder="1" applyAlignment="1" applyProtection="1">
      <alignment vertical="center"/>
      <protection locked="0"/>
    </xf>
    <xf numFmtId="0" fontId="22" fillId="0" borderId="0" xfId="0" applyFont="1" applyAlignment="1" applyProtection="1">
      <alignment vertical="center"/>
    </xf>
    <xf numFmtId="0" fontId="26" fillId="0" borderId="0" xfId="0" applyFont="1" applyAlignment="1" applyProtection="1">
      <alignment vertical="center"/>
    </xf>
    <xf numFmtId="14" fontId="6" fillId="0" borderId="0" xfId="0" applyNumberFormat="1" applyFont="1" applyFill="1" applyBorder="1" applyAlignment="1" applyProtection="1">
      <alignment vertical="center"/>
    </xf>
    <xf numFmtId="0" fontId="12" fillId="0" borderId="0" xfId="0" applyFont="1" applyAlignment="1" applyProtection="1">
      <alignment vertical="center"/>
    </xf>
    <xf numFmtId="0" fontId="45" fillId="0" borderId="0" xfId="0" applyFont="1" applyAlignment="1">
      <alignment horizontal="center" vertical="center"/>
    </xf>
    <xf numFmtId="0" fontId="54" fillId="0" borderId="0" xfId="0" applyFont="1" applyAlignment="1">
      <alignment vertical="center"/>
    </xf>
    <xf numFmtId="0" fontId="22" fillId="0" borderId="46" xfId="0" applyFont="1" applyFill="1" applyBorder="1" applyAlignment="1">
      <alignment vertical="center"/>
    </xf>
    <xf numFmtId="0" fontId="22" fillId="0" borderId="47" xfId="0" applyFont="1" applyFill="1" applyBorder="1" applyAlignment="1">
      <alignment vertical="center"/>
    </xf>
    <xf numFmtId="0" fontId="22" fillId="13" borderId="0" xfId="0" applyFont="1" applyFill="1" applyBorder="1" applyAlignment="1">
      <alignment vertical="center" wrapText="1"/>
    </xf>
    <xf numFmtId="0" fontId="22" fillId="13" borderId="27" xfId="0" applyFont="1" applyFill="1" applyBorder="1" applyAlignment="1">
      <alignment vertical="center" wrapText="1"/>
    </xf>
    <xf numFmtId="0" fontId="46" fillId="0" borderId="0" xfId="0" applyFont="1" applyFill="1" applyAlignment="1">
      <alignment vertical="center" wrapText="1"/>
    </xf>
    <xf numFmtId="0" fontId="22" fillId="13" borderId="7" xfId="0" applyFont="1" applyFill="1" applyBorder="1" applyAlignment="1">
      <alignment vertical="center" wrapText="1"/>
    </xf>
    <xf numFmtId="0" fontId="22" fillId="13" borderId="49" xfId="0" applyFont="1" applyFill="1" applyBorder="1" applyAlignment="1">
      <alignment vertical="center" wrapText="1"/>
    </xf>
    <xf numFmtId="0" fontId="22" fillId="13" borderId="15" xfId="0" applyFont="1" applyFill="1" applyBorder="1" applyAlignment="1">
      <alignment vertical="center" wrapText="1"/>
    </xf>
    <xf numFmtId="0" fontId="22" fillId="13" borderId="51" xfId="0" applyFont="1" applyFill="1" applyBorder="1" applyAlignment="1">
      <alignment vertical="center" wrapText="1"/>
    </xf>
    <xf numFmtId="0" fontId="6" fillId="0" borderId="0" xfId="0" applyFont="1"/>
    <xf numFmtId="0" fontId="6" fillId="0" borderId="0" xfId="0" quotePrefix="1" applyFont="1" applyAlignment="1">
      <alignment horizontal="center" vertical="center"/>
    </xf>
    <xf numFmtId="0" fontId="10" fillId="0" borderId="0" xfId="0" applyFont="1" applyAlignment="1">
      <alignment vertical="top"/>
    </xf>
    <xf numFmtId="0" fontId="6" fillId="4" borderId="0" xfId="0" applyFont="1" applyFill="1"/>
    <xf numFmtId="49" fontId="6" fillId="4" borderId="0" xfId="0" applyNumberFormat="1" applyFont="1" applyFill="1" applyAlignment="1">
      <alignment vertical="center"/>
    </xf>
    <xf numFmtId="0" fontId="2" fillId="0" borderId="0" xfId="0" applyFont="1"/>
    <xf numFmtId="0" fontId="2" fillId="4" borderId="0" xfId="0" applyFont="1" applyFill="1"/>
    <xf numFmtId="0" fontId="6" fillId="0" borderId="0" xfId="0" applyFont="1" applyAlignment="1">
      <alignment horizontal="right"/>
    </xf>
    <xf numFmtId="0" fontId="1" fillId="0" borderId="0" xfId="0" applyFont="1" applyFill="1" applyBorder="1" applyAlignment="1"/>
    <xf numFmtId="0" fontId="1" fillId="0" borderId="0" xfId="0" applyFont="1"/>
    <xf numFmtId="0" fontId="50" fillId="0" borderId="0" xfId="0" applyFont="1" applyAlignment="1">
      <alignment horizontal="center" vertical="center"/>
    </xf>
    <xf numFmtId="165" fontId="22" fillId="13" borderId="55" xfId="0" applyNumberFormat="1" applyFont="1" applyFill="1" applyBorder="1" applyAlignment="1">
      <alignment horizontal="center" vertical="center"/>
    </xf>
    <xf numFmtId="165" fontId="22" fillId="13" borderId="56" xfId="0" applyNumberFormat="1" applyFont="1" applyFill="1" applyBorder="1" applyAlignment="1">
      <alignment horizontal="center" vertical="center"/>
    </xf>
    <xf numFmtId="0" fontId="49" fillId="0" borderId="0" xfId="0" applyFont="1" applyAlignment="1" applyProtection="1">
      <alignment horizontal="center" vertical="center"/>
    </xf>
    <xf numFmtId="0" fontId="12" fillId="3" borderId="24" xfId="0" applyFont="1" applyFill="1" applyBorder="1" applyAlignment="1" applyProtection="1">
      <alignment horizontal="left" vertical="top" wrapText="1"/>
      <protection locked="0"/>
    </xf>
    <xf numFmtId="0" fontId="12" fillId="3" borderId="5" xfId="0" applyFont="1" applyFill="1" applyBorder="1" applyAlignment="1" applyProtection="1">
      <alignment horizontal="left" vertical="top" wrapText="1"/>
      <protection locked="0"/>
    </xf>
    <xf numFmtId="0" fontId="12" fillId="3" borderId="25" xfId="0" applyFont="1" applyFill="1" applyBorder="1" applyAlignment="1" applyProtection="1">
      <alignment horizontal="left" vertical="top" wrapText="1"/>
      <protection locked="0"/>
    </xf>
    <xf numFmtId="0" fontId="12" fillId="3" borderId="26" xfId="0" applyFont="1" applyFill="1" applyBorder="1" applyAlignment="1" applyProtection="1">
      <alignment horizontal="left" vertical="top" wrapText="1"/>
      <protection locked="0"/>
    </xf>
    <xf numFmtId="0" fontId="12" fillId="3" borderId="0" xfId="0" applyFont="1" applyFill="1" applyBorder="1" applyAlignment="1" applyProtection="1">
      <alignment horizontal="left" vertical="top" wrapText="1"/>
      <protection locked="0"/>
    </xf>
    <xf numFmtId="0" fontId="12" fillId="3" borderId="27" xfId="0" applyFont="1" applyFill="1" applyBorder="1" applyAlignment="1" applyProtection="1">
      <alignment horizontal="left" vertical="top" wrapText="1"/>
      <protection locked="0"/>
    </xf>
    <xf numFmtId="0" fontId="12" fillId="3" borderId="28" xfId="0" applyFont="1" applyFill="1" applyBorder="1" applyAlignment="1" applyProtection="1">
      <alignment horizontal="left" vertical="top" wrapText="1"/>
      <protection locked="0"/>
    </xf>
    <xf numFmtId="0" fontId="12" fillId="3" borderId="4" xfId="0" applyFont="1" applyFill="1" applyBorder="1" applyAlignment="1" applyProtection="1">
      <alignment horizontal="left" vertical="top" wrapText="1"/>
      <protection locked="0"/>
    </xf>
    <xf numFmtId="0" fontId="12" fillId="3" borderId="29" xfId="0" applyFont="1" applyFill="1" applyBorder="1" applyAlignment="1" applyProtection="1">
      <alignment horizontal="left" vertical="top" wrapText="1"/>
      <protection locked="0"/>
    </xf>
    <xf numFmtId="0" fontId="6" fillId="14" borderId="20" xfId="0" applyFont="1" applyFill="1" applyBorder="1" applyAlignment="1" applyProtection="1">
      <alignment horizontal="center" vertical="center"/>
      <protection locked="0"/>
    </xf>
    <xf numFmtId="0" fontId="6" fillId="14" borderId="22" xfId="0" applyFont="1" applyFill="1" applyBorder="1" applyAlignment="1" applyProtection="1">
      <alignment horizontal="center" vertical="center"/>
      <protection locked="0"/>
    </xf>
    <xf numFmtId="0" fontId="55" fillId="0" borderId="0" xfId="0" applyFont="1" applyAlignment="1">
      <alignment horizontal="center" wrapText="1"/>
    </xf>
    <xf numFmtId="0" fontId="55" fillId="0" borderId="0" xfId="0" applyFont="1" applyAlignment="1">
      <alignment horizontal="center"/>
    </xf>
    <xf numFmtId="165" fontId="22" fillId="14" borderId="54" xfId="0" applyNumberFormat="1" applyFont="1" applyFill="1" applyBorder="1" applyAlignment="1" applyProtection="1">
      <alignment horizontal="center" vertical="center"/>
      <protection locked="0"/>
    </xf>
    <xf numFmtId="165" fontId="22" fillId="14" borderId="48" xfId="0" applyNumberFormat="1" applyFont="1" applyFill="1" applyBorder="1" applyAlignment="1" applyProtection="1">
      <alignment horizontal="center" vertical="center"/>
      <protection locked="0"/>
    </xf>
    <xf numFmtId="0" fontId="22" fillId="14" borderId="47" xfId="0" applyFont="1" applyFill="1" applyBorder="1" applyAlignment="1" applyProtection="1">
      <alignment horizontal="center" vertical="center"/>
      <protection locked="0"/>
    </xf>
    <xf numFmtId="0" fontId="22" fillId="14" borderId="50" xfId="0" applyFont="1" applyFill="1" applyBorder="1" applyAlignment="1" applyProtection="1">
      <alignment horizontal="center" vertical="center"/>
      <protection locked="0"/>
    </xf>
    <xf numFmtId="165" fontId="22" fillId="13" borderId="54" xfId="0" applyNumberFormat="1" applyFont="1" applyFill="1" applyBorder="1" applyAlignment="1">
      <alignment horizontal="center" vertical="center"/>
    </xf>
    <xf numFmtId="165" fontId="22" fillId="13" borderId="48" xfId="0" applyNumberFormat="1" applyFont="1" applyFill="1" applyBorder="1" applyAlignment="1">
      <alignment horizontal="center" vertical="center"/>
    </xf>
    <xf numFmtId="0" fontId="46" fillId="13" borderId="24" xfId="0" applyFont="1" applyFill="1" applyBorder="1" applyAlignment="1">
      <alignment horizontal="center" vertical="center" wrapText="1"/>
    </xf>
    <xf numFmtId="0" fontId="46" fillId="13" borderId="5" xfId="0" applyFont="1" applyFill="1" applyBorder="1" applyAlignment="1">
      <alignment horizontal="center" vertical="center" wrapText="1"/>
    </xf>
    <xf numFmtId="0" fontId="46" fillId="13" borderId="25" xfId="0" applyFont="1" applyFill="1" applyBorder="1" applyAlignment="1">
      <alignment horizontal="center" vertical="center" wrapText="1"/>
    </xf>
    <xf numFmtId="0" fontId="46" fillId="13" borderId="26" xfId="0" applyFont="1" applyFill="1" applyBorder="1" applyAlignment="1">
      <alignment horizontal="center" vertical="center" wrapText="1"/>
    </xf>
    <xf numFmtId="0" fontId="46" fillId="13" borderId="0" xfId="0" applyFont="1" applyFill="1" applyBorder="1" applyAlignment="1">
      <alignment horizontal="center" vertical="center" wrapText="1"/>
    </xf>
    <xf numFmtId="0" fontId="46" fillId="13" borderId="27" xfId="0" applyFont="1" applyFill="1" applyBorder="1" applyAlignment="1">
      <alignment horizontal="center" vertical="center" wrapText="1"/>
    </xf>
    <xf numFmtId="0" fontId="46" fillId="13" borderId="28" xfId="0" applyFont="1" applyFill="1" applyBorder="1" applyAlignment="1">
      <alignment horizontal="center" vertical="center" wrapText="1"/>
    </xf>
    <xf numFmtId="0" fontId="46" fillId="13" borderId="4" xfId="0" applyFont="1" applyFill="1" applyBorder="1" applyAlignment="1">
      <alignment horizontal="center" vertical="center" wrapText="1"/>
    </xf>
    <xf numFmtId="0" fontId="46" fillId="13" borderId="29" xfId="0" applyFont="1" applyFill="1" applyBorder="1" applyAlignment="1">
      <alignment horizontal="center" vertical="center" wrapText="1"/>
    </xf>
    <xf numFmtId="0" fontId="56" fillId="13" borderId="6" xfId="0" applyFont="1" applyFill="1" applyBorder="1" applyAlignment="1">
      <alignment horizontal="center" vertical="center" wrapText="1"/>
    </xf>
    <xf numFmtId="0" fontId="56" fillId="13" borderId="7" xfId="0" applyFont="1" applyFill="1" applyBorder="1" applyAlignment="1">
      <alignment horizontal="center" vertical="center" wrapText="1"/>
    </xf>
    <xf numFmtId="0" fontId="56" fillId="13" borderId="9" xfId="0" applyFont="1" applyFill="1" applyBorder="1" applyAlignment="1">
      <alignment horizontal="center" vertical="center" wrapText="1"/>
    </xf>
    <xf numFmtId="0" fontId="56" fillId="13" borderId="0" xfId="0" applyFont="1" applyFill="1" applyBorder="1" applyAlignment="1">
      <alignment horizontal="center" vertical="center" wrapText="1"/>
    </xf>
    <xf numFmtId="0" fontId="56" fillId="13" borderId="14" xfId="0" applyFont="1" applyFill="1" applyBorder="1" applyAlignment="1">
      <alignment horizontal="center" vertical="center" wrapText="1"/>
    </xf>
    <xf numFmtId="0" fontId="56" fillId="13" borderId="15" xfId="0" applyFont="1" applyFill="1" applyBorder="1" applyAlignment="1">
      <alignment horizontal="center" vertical="center" wrapText="1"/>
    </xf>
    <xf numFmtId="0" fontId="6" fillId="5" borderId="17" xfId="0" applyFont="1" applyFill="1" applyBorder="1" applyAlignment="1">
      <alignment horizontal="center" vertical="center"/>
    </xf>
    <xf numFmtId="0" fontId="6" fillId="5" borderId="8" xfId="0" applyFont="1" applyFill="1" applyBorder="1" applyAlignment="1">
      <alignment horizontal="center" vertical="center"/>
    </xf>
    <xf numFmtId="165" fontId="22" fillId="13" borderId="52" xfId="0" applyNumberFormat="1" applyFont="1" applyFill="1" applyBorder="1" applyAlignment="1">
      <alignment horizontal="center" vertical="center"/>
    </xf>
    <xf numFmtId="165" fontId="22" fillId="13" borderId="53" xfId="0" applyNumberFormat="1" applyFont="1" applyFill="1" applyBorder="1" applyAlignment="1">
      <alignment horizontal="center" vertical="center"/>
    </xf>
    <xf numFmtId="0" fontId="6" fillId="0" borderId="0" xfId="0" applyFont="1" applyAlignment="1">
      <alignment horizontal="left" vertical="center"/>
    </xf>
    <xf numFmtId="0" fontId="6" fillId="0" borderId="0" xfId="0" applyFont="1" applyBorder="1" applyAlignment="1">
      <alignment horizontal="left" vertical="center" wrapText="1"/>
    </xf>
    <xf numFmtId="0" fontId="6" fillId="5" borderId="18" xfId="0" applyFont="1" applyFill="1" applyBorder="1" applyAlignment="1">
      <alignment horizontal="center" vertical="center"/>
    </xf>
    <xf numFmtId="0" fontId="6" fillId="5" borderId="10" xfId="0" applyFont="1" applyFill="1" applyBorder="1" applyAlignment="1">
      <alignment horizontal="center" vertical="center"/>
    </xf>
    <xf numFmtId="4" fontId="6" fillId="5" borderId="11" xfId="0" applyNumberFormat="1" applyFont="1" applyFill="1" applyBorder="1" applyAlignment="1">
      <alignment vertical="center"/>
    </xf>
    <xf numFmtId="4" fontId="6" fillId="5" borderId="13" xfId="0" applyNumberFormat="1" applyFont="1" applyFill="1" applyBorder="1" applyAlignment="1">
      <alignment vertical="center"/>
    </xf>
    <xf numFmtId="0" fontId="28" fillId="0" borderId="0" xfId="0" applyFont="1" applyBorder="1" applyAlignment="1">
      <alignment horizontal="left" vertical="center"/>
    </xf>
    <xf numFmtId="0" fontId="6" fillId="0" borderId="0" xfId="0" applyFont="1" applyBorder="1" applyAlignment="1">
      <alignment horizontal="center" vertical="center"/>
    </xf>
    <xf numFmtId="0" fontId="46" fillId="15" borderId="0" xfId="0" applyFont="1" applyFill="1" applyAlignment="1">
      <alignment horizontal="center" vertical="center"/>
    </xf>
    <xf numFmtId="0" fontId="6" fillId="14" borderId="0" xfId="0" applyFont="1" applyFill="1" applyBorder="1" applyAlignment="1" applyProtection="1">
      <alignment horizontal="left" vertical="center"/>
      <protection locked="0"/>
    </xf>
    <xf numFmtId="0" fontId="26" fillId="0" borderId="9" xfId="0" applyFont="1" applyBorder="1" applyAlignment="1">
      <alignment horizontal="center" vertical="center"/>
    </xf>
    <xf numFmtId="4" fontId="5" fillId="14" borderId="0" xfId="0" applyNumberFormat="1" applyFont="1" applyFill="1" applyBorder="1" applyAlignment="1" applyProtection="1">
      <alignment vertical="center"/>
      <protection locked="0"/>
    </xf>
    <xf numFmtId="4" fontId="6" fillId="14" borderId="0" xfId="0" applyNumberFormat="1" applyFont="1" applyFill="1" applyBorder="1" applyAlignment="1" applyProtection="1">
      <alignment horizontal="center" vertical="center"/>
      <protection locked="0"/>
    </xf>
    <xf numFmtId="0" fontId="6" fillId="7" borderId="0" xfId="0" applyFont="1" applyFill="1" applyBorder="1" applyAlignment="1">
      <alignment horizontal="center" vertical="center"/>
    </xf>
    <xf numFmtId="0" fontId="32" fillId="0" borderId="0" xfId="0" applyFont="1" applyBorder="1" applyAlignment="1">
      <alignment horizontal="center" vertical="center"/>
    </xf>
    <xf numFmtId="0" fontId="33" fillId="0" borderId="0" xfId="0" applyFont="1" applyBorder="1" applyAlignment="1">
      <alignment horizontal="center" vertical="center"/>
    </xf>
    <xf numFmtId="0" fontId="33" fillId="0" borderId="15" xfId="0" applyFont="1" applyBorder="1" applyAlignment="1">
      <alignment horizontal="center" vertical="center"/>
    </xf>
    <xf numFmtId="0" fontId="20" fillId="0" borderId="0" xfId="0" applyFont="1" applyBorder="1" applyAlignment="1">
      <alignment horizontal="center" vertical="center"/>
    </xf>
    <xf numFmtId="0" fontId="6" fillId="14" borderId="20" xfId="0" applyFont="1" applyFill="1" applyBorder="1" applyAlignment="1" applyProtection="1">
      <alignment horizontal="left" vertical="center"/>
      <protection locked="0"/>
    </xf>
    <xf numFmtId="0" fontId="6" fillId="14" borderId="21" xfId="0" applyFont="1" applyFill="1" applyBorder="1" applyAlignment="1" applyProtection="1">
      <alignment horizontal="left" vertical="center"/>
      <protection locked="0"/>
    </xf>
    <xf numFmtId="0" fontId="6" fillId="14" borderId="22" xfId="0" applyFont="1" applyFill="1" applyBorder="1" applyAlignment="1" applyProtection="1">
      <alignment horizontal="left" vertical="center"/>
      <protection locked="0"/>
    </xf>
    <xf numFmtId="0" fontId="6" fillId="0" borderId="0" xfId="0" applyFont="1" applyBorder="1" applyAlignment="1">
      <alignment horizontal="center" vertical="center" wrapText="1"/>
    </xf>
    <xf numFmtId="0" fontId="6" fillId="5" borderId="18" xfId="0" applyFont="1" applyFill="1" applyBorder="1" applyAlignment="1">
      <alignment horizontal="center" vertical="center" wrapText="1"/>
    </xf>
    <xf numFmtId="0" fontId="6" fillId="10" borderId="30" xfId="0" applyFont="1" applyFill="1" applyBorder="1" applyAlignment="1">
      <alignment horizontal="center" vertical="center" wrapText="1"/>
    </xf>
    <xf numFmtId="0" fontId="38" fillId="0" borderId="0" xfId="0" applyFont="1" applyBorder="1" applyAlignment="1">
      <alignment horizontal="center" vertical="center" wrapText="1"/>
    </xf>
    <xf numFmtId="0" fontId="40" fillId="0" borderId="0" xfId="0" applyFont="1" applyAlignment="1">
      <alignment horizontal="center" vertical="center" wrapText="1"/>
    </xf>
    <xf numFmtId="0" fontId="40" fillId="0" borderId="0" xfId="0" applyFont="1" applyAlignment="1">
      <alignment horizontal="center" vertical="center"/>
    </xf>
    <xf numFmtId="0" fontId="27" fillId="8" borderId="0" xfId="0" applyNumberFormat="1" applyFont="1" applyFill="1" applyAlignment="1">
      <alignment horizontal="center" vertical="center" wrapText="1"/>
    </xf>
    <xf numFmtId="0" fontId="18" fillId="8" borderId="0" xfId="0" applyNumberFormat="1" applyFont="1" applyFill="1" applyAlignment="1">
      <alignment horizontal="center" vertical="center" wrapText="1"/>
    </xf>
    <xf numFmtId="0" fontId="51" fillId="0" borderId="15" xfId="0" applyFont="1" applyBorder="1" applyAlignment="1">
      <alignment horizontal="center" vertical="top" wrapText="1"/>
    </xf>
    <xf numFmtId="0" fontId="51" fillId="0" borderId="15" xfId="0" applyFont="1" applyBorder="1" applyAlignment="1">
      <alignment horizontal="center" vertical="top"/>
    </xf>
    <xf numFmtId="0" fontId="13" fillId="0" borderId="0" xfId="0" applyFont="1" applyAlignment="1">
      <alignment horizontal="left" vertical="top"/>
    </xf>
    <xf numFmtId="0" fontId="6" fillId="14" borderId="40" xfId="0" applyFont="1" applyFill="1" applyBorder="1" applyAlignment="1" applyProtection="1">
      <alignment horizontal="left" vertical="center"/>
      <protection locked="0"/>
    </xf>
    <xf numFmtId="0" fontId="6" fillId="14" borderId="41" xfId="0" applyFont="1" applyFill="1" applyBorder="1" applyAlignment="1" applyProtection="1">
      <alignment horizontal="left" vertical="center"/>
      <protection locked="0"/>
    </xf>
    <xf numFmtId="0" fontId="6" fillId="14" borderId="42" xfId="0" applyFont="1" applyFill="1" applyBorder="1" applyAlignment="1" applyProtection="1">
      <alignment horizontal="left" vertical="center"/>
      <protection locked="0"/>
    </xf>
    <xf numFmtId="0" fontId="6" fillId="14" borderId="43" xfId="0" applyFont="1" applyFill="1" applyBorder="1" applyAlignment="1" applyProtection="1">
      <alignment horizontal="left" vertical="center"/>
      <protection locked="0"/>
    </xf>
    <xf numFmtId="0" fontId="6" fillId="14" borderId="44" xfId="0" applyFont="1" applyFill="1" applyBorder="1" applyAlignment="1" applyProtection="1">
      <alignment horizontal="left" vertical="center"/>
      <protection locked="0"/>
    </xf>
    <xf numFmtId="0" fontId="6" fillId="14" borderId="45" xfId="0" applyFont="1" applyFill="1" applyBorder="1" applyAlignment="1" applyProtection="1">
      <alignment horizontal="left" vertical="center"/>
      <protection locked="0"/>
    </xf>
    <xf numFmtId="0" fontId="31" fillId="0" borderId="0" xfId="0" applyFont="1" applyAlignment="1">
      <alignment horizontal="center" vertical="center" wrapText="1"/>
    </xf>
    <xf numFmtId="0" fontId="12" fillId="14" borderId="40" xfId="0" applyFont="1" applyFill="1" applyBorder="1" applyAlignment="1" applyProtection="1">
      <alignment horizontal="left" vertical="center" wrapText="1" shrinkToFit="1"/>
      <protection locked="0"/>
    </xf>
    <xf numFmtId="0" fontId="12" fillId="14" borderId="41" xfId="0" applyFont="1" applyFill="1" applyBorder="1" applyAlignment="1" applyProtection="1">
      <alignment horizontal="left" vertical="center" wrapText="1" shrinkToFit="1"/>
      <protection locked="0"/>
    </xf>
    <xf numFmtId="0" fontId="12" fillId="14" borderId="42" xfId="0" applyFont="1" applyFill="1" applyBorder="1" applyAlignment="1" applyProtection="1">
      <alignment horizontal="left" vertical="center" wrapText="1" shrinkToFit="1"/>
      <protection locked="0"/>
    </xf>
    <xf numFmtId="0" fontId="12" fillId="14" borderId="43" xfId="0" applyFont="1" applyFill="1" applyBorder="1" applyAlignment="1" applyProtection="1">
      <alignment horizontal="left" vertical="center" wrapText="1" shrinkToFit="1"/>
      <protection locked="0"/>
    </xf>
    <xf numFmtId="0" fontId="12" fillId="14" borderId="44" xfId="0" applyFont="1" applyFill="1" applyBorder="1" applyAlignment="1" applyProtection="1">
      <alignment horizontal="left" vertical="center" wrapText="1" shrinkToFit="1"/>
      <protection locked="0"/>
    </xf>
    <xf numFmtId="0" fontId="12" fillId="14" borderId="45" xfId="0" applyFont="1" applyFill="1" applyBorder="1" applyAlignment="1" applyProtection="1">
      <alignment horizontal="left" vertical="center" wrapText="1" shrinkToFit="1"/>
      <protection locked="0"/>
    </xf>
    <xf numFmtId="0" fontId="22" fillId="0" borderId="0" xfId="0" applyFont="1" applyAlignment="1">
      <alignment horizontal="left" vertical="center" wrapText="1"/>
    </xf>
    <xf numFmtId="0" fontId="22" fillId="0" borderId="0" xfId="0" applyFont="1" applyAlignment="1">
      <alignment horizontal="center" vertical="center" wrapText="1"/>
    </xf>
    <xf numFmtId="166" fontId="6" fillId="14" borderId="20" xfId="0" applyNumberFormat="1" applyFont="1" applyFill="1" applyBorder="1" applyAlignment="1" applyProtection="1">
      <alignment horizontal="right" vertical="center"/>
      <protection locked="0"/>
    </xf>
    <xf numFmtId="166" fontId="6" fillId="14" borderId="21" xfId="0" applyNumberFormat="1" applyFont="1" applyFill="1" applyBorder="1" applyAlignment="1" applyProtection="1">
      <alignment horizontal="right" vertical="center"/>
      <protection locked="0"/>
    </xf>
    <xf numFmtId="166" fontId="6" fillId="14" borderId="22" xfId="0" applyNumberFormat="1" applyFont="1" applyFill="1" applyBorder="1" applyAlignment="1" applyProtection="1">
      <alignment horizontal="right" vertical="center"/>
      <protection locked="0"/>
    </xf>
    <xf numFmtId="0" fontId="6" fillId="14" borderId="20" xfId="0" applyNumberFormat="1" applyFont="1" applyFill="1" applyBorder="1" applyAlignment="1" applyProtection="1">
      <alignment horizontal="center" vertical="center"/>
      <protection locked="0"/>
    </xf>
    <xf numFmtId="0" fontId="6" fillId="14" borderId="21" xfId="0" applyNumberFormat="1" applyFont="1" applyFill="1" applyBorder="1" applyAlignment="1" applyProtection="1">
      <alignment horizontal="center" vertical="center"/>
      <protection locked="0"/>
    </xf>
    <xf numFmtId="0" fontId="6" fillId="14" borderId="22" xfId="0" applyNumberFormat="1" applyFont="1" applyFill="1" applyBorder="1" applyAlignment="1" applyProtection="1">
      <alignment horizontal="center" vertical="center"/>
      <protection locked="0"/>
    </xf>
    <xf numFmtId="0" fontId="23" fillId="0" borderId="0" xfId="0" applyFont="1" applyFill="1" applyAlignment="1">
      <alignment horizontal="center" vertical="center" wrapText="1"/>
    </xf>
    <xf numFmtId="0" fontId="23" fillId="0" borderId="0" xfId="0" applyFont="1" applyFill="1" applyAlignment="1">
      <alignment horizontal="center" vertical="center"/>
    </xf>
    <xf numFmtId="0" fontId="34" fillId="0" borderId="0" xfId="0" applyFont="1" applyAlignment="1">
      <alignment horizontal="center" vertical="center" wrapText="1"/>
    </xf>
    <xf numFmtId="0" fontId="22" fillId="0" borderId="57" xfId="0" applyFont="1" applyBorder="1" applyAlignment="1">
      <alignment horizontal="right" vertical="center"/>
    </xf>
    <xf numFmtId="0" fontId="22" fillId="0" borderId="0" xfId="0" applyFont="1" applyAlignment="1">
      <alignment horizontal="right" vertical="center"/>
    </xf>
    <xf numFmtId="9" fontId="22" fillId="0" borderId="0" xfId="2" applyFont="1" applyAlignment="1">
      <alignment horizontal="left" vertical="center"/>
    </xf>
    <xf numFmtId="0" fontId="5" fillId="0" borderId="0" xfId="0" applyFont="1" applyBorder="1" applyAlignment="1">
      <alignment horizontal="left" vertical="center"/>
    </xf>
    <xf numFmtId="0" fontId="20"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6" fillId="2" borderId="0" xfId="0" applyFont="1" applyFill="1" applyBorder="1" applyAlignment="1" applyProtection="1">
      <alignment horizontal="left"/>
    </xf>
    <xf numFmtId="0" fontId="7" fillId="0" borderId="0" xfId="0" applyFont="1" applyAlignment="1" applyProtection="1">
      <alignment horizontal="center"/>
    </xf>
    <xf numFmtId="0" fontId="6" fillId="2" borderId="0" xfId="0" applyFont="1" applyFill="1" applyAlignment="1" applyProtection="1">
      <alignment horizontal="left"/>
    </xf>
    <xf numFmtId="0" fontId="6" fillId="0" borderId="0" xfId="0" applyFont="1" applyFill="1" applyAlignment="1" applyProtection="1">
      <alignment horizontal="center"/>
      <protection locked="0"/>
    </xf>
    <xf numFmtId="0" fontId="5" fillId="2" borderId="0" xfId="0" applyFont="1" applyFill="1" applyAlignment="1" applyProtection="1">
      <alignment horizontal="center"/>
      <protection locked="0"/>
    </xf>
    <xf numFmtId="0" fontId="6" fillId="0" borderId="5" xfId="0" applyFont="1" applyBorder="1" applyAlignment="1" applyProtection="1">
      <alignment horizontal="center"/>
    </xf>
    <xf numFmtId="0" fontId="6" fillId="0" borderId="0" xfId="0" applyFont="1" applyAlignment="1">
      <alignment horizontal="center" vertical="center"/>
    </xf>
    <xf numFmtId="0" fontId="6" fillId="2" borderId="0" xfId="0" applyFont="1" applyFill="1" applyAlignment="1" applyProtection="1">
      <alignment horizontal="left" vertical="center"/>
      <protection locked="0"/>
    </xf>
    <xf numFmtId="0" fontId="42" fillId="10" borderId="0" xfId="0" applyFont="1" applyFill="1" applyAlignment="1" applyProtection="1">
      <alignment horizontal="center" vertical="center" wrapText="1"/>
      <protection locked="0"/>
    </xf>
    <xf numFmtId="0" fontId="42" fillId="10" borderId="0" xfId="0" applyNumberFormat="1" applyFont="1" applyFill="1" applyAlignment="1" applyProtection="1">
      <alignment horizontal="left" vertical="center"/>
      <protection locked="0"/>
    </xf>
    <xf numFmtId="0" fontId="45" fillId="0" borderId="0" xfId="0" applyFont="1" applyAlignment="1">
      <alignment horizontal="left" vertical="center"/>
    </xf>
    <xf numFmtId="0" fontId="18" fillId="9" borderId="0" xfId="0" applyNumberFormat="1" applyFont="1" applyFill="1" applyAlignment="1">
      <alignment horizontal="center" vertical="center" wrapText="1"/>
    </xf>
    <xf numFmtId="0" fontId="5" fillId="9" borderId="0" xfId="0" applyFont="1" applyFill="1" applyAlignment="1">
      <alignment horizontal="center" vertical="center"/>
    </xf>
    <xf numFmtId="0" fontId="43" fillId="0" borderId="0" xfId="0" applyFont="1" applyBorder="1" applyAlignment="1">
      <alignment horizontal="center" vertical="center" wrapText="1"/>
    </xf>
    <xf numFmtId="0" fontId="42" fillId="10" borderId="0" xfId="0" applyFont="1" applyFill="1" applyAlignment="1" applyProtection="1">
      <alignment horizontal="center" vertical="center"/>
      <protection locked="0"/>
    </xf>
    <xf numFmtId="0" fontId="57" fillId="0" borderId="0" xfId="0" applyFont="1" applyAlignment="1">
      <alignment horizontal="center" vertical="center"/>
    </xf>
    <xf numFmtId="0" fontId="42" fillId="10" borderId="0" xfId="0" applyFont="1" applyFill="1" applyAlignment="1" applyProtection="1">
      <alignment horizontal="left" vertical="center"/>
      <protection locked="0"/>
    </xf>
    <xf numFmtId="14" fontId="42" fillId="10" borderId="0" xfId="0" applyNumberFormat="1" applyFont="1" applyFill="1" applyAlignment="1" applyProtection="1">
      <alignment horizontal="center" vertical="center"/>
      <protection locked="0"/>
    </xf>
    <xf numFmtId="0" fontId="45" fillId="8" borderId="0" xfId="0" applyFont="1" applyFill="1" applyAlignment="1">
      <alignment horizontal="center" vertical="center"/>
    </xf>
    <xf numFmtId="0" fontId="45" fillId="8" borderId="0" xfId="0" applyFont="1" applyFill="1" applyAlignment="1">
      <alignment horizontal="center" vertical="center" wrapText="1"/>
    </xf>
    <xf numFmtId="0" fontId="45" fillId="0" borderId="0" xfId="0" applyFont="1" applyAlignment="1">
      <alignment horizontal="center" vertical="center"/>
    </xf>
    <xf numFmtId="0" fontId="45" fillId="0" borderId="0" xfId="0" applyFont="1" applyAlignment="1">
      <alignment horizontal="right" vertical="center"/>
    </xf>
    <xf numFmtId="0" fontId="0" fillId="0" borderId="0" xfId="0" applyAlignment="1">
      <alignment horizontal="left" vertical="center"/>
    </xf>
  </cellXfs>
  <cellStyles count="3">
    <cellStyle name="Prozent" xfId="2" builtinId="5"/>
    <cellStyle name="Standard" xfId="0" builtinId="0"/>
    <cellStyle name="Standard_Sheet1" xfId="1" xr:uid="{00000000-0005-0000-0000-000002000000}"/>
  </cellStyles>
  <dxfs count="22">
    <dxf>
      <font>
        <color theme="4"/>
      </font>
    </dxf>
    <dxf>
      <fill>
        <patternFill>
          <bgColor theme="5" tint="0.39994506668294322"/>
        </patternFill>
      </fill>
    </dxf>
    <dxf>
      <fill>
        <patternFill>
          <bgColor rgb="FF92D050"/>
        </patternFill>
      </fill>
    </dxf>
    <dxf>
      <font>
        <color theme="0"/>
      </font>
    </dxf>
    <dxf>
      <fill>
        <patternFill>
          <bgColor theme="5" tint="0.39994506668294322"/>
        </patternFill>
      </fill>
    </dxf>
    <dxf>
      <fill>
        <patternFill>
          <bgColor rgb="FF92D050"/>
        </patternFill>
      </fill>
    </dxf>
    <dxf>
      <font>
        <color theme="0"/>
      </font>
    </dxf>
    <dxf>
      <fill>
        <patternFill>
          <bgColor theme="5" tint="0.39994506668294322"/>
        </patternFill>
      </fill>
    </dxf>
    <dxf>
      <fill>
        <patternFill>
          <bgColor rgb="FF92D050"/>
        </patternFill>
      </fill>
    </dxf>
    <dxf>
      <font>
        <color theme="0"/>
      </font>
    </dxf>
    <dxf>
      <fill>
        <patternFill>
          <bgColor theme="5" tint="0.39994506668294322"/>
        </patternFill>
      </fill>
    </dxf>
    <dxf>
      <fill>
        <patternFill>
          <bgColor rgb="FF92D050"/>
        </patternFill>
      </fill>
    </dxf>
    <dxf>
      <font>
        <color theme="0"/>
      </font>
    </dxf>
    <dxf>
      <fill>
        <patternFill>
          <bgColor rgb="FFFF0000"/>
        </patternFill>
      </fill>
    </dxf>
    <dxf>
      <fill>
        <patternFill>
          <bgColor rgb="FFFF0000"/>
        </patternFill>
      </fill>
    </dxf>
    <dxf>
      <font>
        <color rgb="FFFF0000"/>
      </font>
    </dxf>
    <dxf>
      <fill>
        <patternFill>
          <bgColor rgb="FFFF0000"/>
        </patternFill>
      </fill>
    </dxf>
    <dxf>
      <fill>
        <patternFill>
          <bgColor rgb="FFFF0000"/>
        </patternFill>
      </fill>
    </dxf>
    <dxf>
      <font>
        <color rgb="FFFF0000"/>
      </font>
    </dxf>
    <dxf>
      <fill>
        <patternFill>
          <bgColor rgb="FFFF0000"/>
        </patternFill>
      </fill>
    </dxf>
    <dxf>
      <font>
        <color theme="0"/>
      </font>
      <fill>
        <patternFill patternType="solid">
          <fgColor theme="0"/>
          <bgColor theme="0"/>
        </patternFill>
      </fill>
    </dxf>
    <dxf>
      <font>
        <color rgb="FFFF0000"/>
      </font>
      <fill>
        <gradientFill degree="45">
          <stop position="0">
            <color theme="9" tint="0.59999389629810485"/>
          </stop>
          <stop position="1">
            <color theme="9"/>
          </stop>
        </gradient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F94949"/>
      <color rgb="FFCCFFFF"/>
      <color rgb="FF99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firstButton="1" fmlaLink="$X$157"/>
</file>

<file path=xl/ctrlProps/ctrlProp12.xml><?xml version="1.0" encoding="utf-8"?>
<formControlPr xmlns="http://schemas.microsoft.com/office/spreadsheetml/2009/9/main" objectType="Radio"/>
</file>

<file path=xl/ctrlProps/ctrlProp2.xml><?xml version="1.0" encoding="utf-8"?>
<formControlPr xmlns="http://schemas.microsoft.com/office/spreadsheetml/2009/9/main" objectType="Radio" firstButton="1" fmlaLink="$X$151"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firstButton="1" fmlaLink="$X$155" lockText="1"/>
</file>

<file path=xl/ctrlProps/ctrlProp7.xml><?xml version="1.0" encoding="utf-8"?>
<formControlPr xmlns="http://schemas.microsoft.com/office/spreadsheetml/2009/9/main" objectType="Radio" lockText="1"/>
</file>

<file path=xl/ctrlProps/ctrlProp8.xml><?xml version="1.0" encoding="utf-8"?>
<formControlPr xmlns="http://schemas.microsoft.com/office/spreadsheetml/2009/9/main" objectType="Radio" firstButton="1" fmlaLink="$X$153"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111125</xdr:colOff>
      <xdr:row>165</xdr:row>
      <xdr:rowOff>81068</xdr:rowOff>
    </xdr:from>
    <xdr:to>
      <xdr:col>22</xdr:col>
      <xdr:colOff>810472</xdr:colOff>
      <xdr:row>171</xdr:row>
      <xdr:rowOff>174625</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4445000" y="35662235"/>
          <a:ext cx="8573347" cy="117305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b="1">
              <a:latin typeface="Arial" panose="020B0604020202020204" pitchFamily="34" charset="0"/>
              <a:cs typeface="Arial" panose="020B0604020202020204" pitchFamily="34" charset="0"/>
            </a:rPr>
            <a:t>Ich bestätige, dass die Nachkalkulation dem</a:t>
          </a:r>
          <a:r>
            <a:rPr lang="de-DE" sz="1400" b="1" baseline="0">
              <a:latin typeface="Arial" panose="020B0604020202020204" pitchFamily="34" charset="0"/>
              <a:cs typeface="Arial" panose="020B0604020202020204" pitchFamily="34" charset="0"/>
            </a:rPr>
            <a:t> tatsächlichen Aufwand </a:t>
          </a:r>
          <a:r>
            <a:rPr lang="de-DE" sz="1400" b="1">
              <a:latin typeface="Arial" panose="020B0604020202020204" pitchFamily="34" charset="0"/>
              <a:cs typeface="Arial" panose="020B0604020202020204" pitchFamily="34" charset="0"/>
            </a:rPr>
            <a:t>entspricht und vollständig ist.</a:t>
          </a:r>
        </a:p>
        <a:p>
          <a:endParaRPr lang="de-DE" sz="1100"/>
        </a:p>
        <a:p>
          <a:endParaRPr lang="de-DE" sz="1100"/>
        </a:p>
        <a:p>
          <a:endParaRPr lang="de-DE" sz="1100"/>
        </a:p>
        <a:p>
          <a:r>
            <a:rPr lang="de-DE" sz="1100"/>
            <a:t>-----------------------------------			---------------------------------------------------------------</a:t>
          </a:r>
        </a:p>
        <a:p>
          <a:r>
            <a:rPr lang="de-DE" sz="1100"/>
            <a:t>Datum	</a:t>
          </a:r>
          <a:r>
            <a:rPr lang="de-DE" sz="1100" baseline="0"/>
            <a:t>			Unterschrift</a:t>
          </a:r>
          <a:endParaRPr lang="de-DE" sz="1100"/>
        </a:p>
      </xdr:txBody>
    </xdr:sp>
    <xdr:clientData/>
  </xdr:twoCellAnchor>
  <mc:AlternateContent xmlns:mc="http://schemas.openxmlformats.org/markup-compatibility/2006">
    <mc:Choice xmlns:a14="http://schemas.microsoft.com/office/drawing/2010/main" Requires="a14">
      <xdr:twoCellAnchor editAs="oneCell">
        <xdr:from>
          <xdr:col>15</xdr:col>
          <xdr:colOff>0</xdr:colOff>
          <xdr:row>150</xdr:row>
          <xdr:rowOff>47625</xdr:rowOff>
        </xdr:from>
        <xdr:to>
          <xdr:col>19</xdr:col>
          <xdr:colOff>19050</xdr:colOff>
          <xdr:row>151</xdr:row>
          <xdr:rowOff>38100</xdr:rowOff>
        </xdr:to>
        <xdr:sp macro="" textlink="">
          <xdr:nvSpPr>
            <xdr:cNvPr id="1085" name="Group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150</xdr:row>
          <xdr:rowOff>123825</xdr:rowOff>
        </xdr:from>
        <xdr:to>
          <xdr:col>16</xdr:col>
          <xdr:colOff>419100</xdr:colOff>
          <xdr:row>151</xdr:row>
          <xdr:rowOff>9525</xdr:rowOff>
        </xdr:to>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150</xdr:row>
          <xdr:rowOff>123825</xdr:rowOff>
        </xdr:from>
        <xdr:to>
          <xdr:col>18</xdr:col>
          <xdr:colOff>409575</xdr:colOff>
          <xdr:row>151</xdr:row>
          <xdr:rowOff>9525</xdr:rowOff>
        </xdr:to>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152</xdr:row>
          <xdr:rowOff>47625</xdr:rowOff>
        </xdr:from>
        <xdr:to>
          <xdr:col>19</xdr:col>
          <xdr:colOff>19050</xdr:colOff>
          <xdr:row>153</xdr:row>
          <xdr:rowOff>38100</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154</xdr:row>
          <xdr:rowOff>47625</xdr:rowOff>
        </xdr:from>
        <xdr:to>
          <xdr:col>19</xdr:col>
          <xdr:colOff>19050</xdr:colOff>
          <xdr:row>155</xdr:row>
          <xdr:rowOff>38100</xdr:rowOff>
        </xdr:to>
        <xdr:sp macro="" textlink="">
          <xdr:nvSpPr>
            <xdr:cNvPr id="1094" name="Group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154</xdr:row>
          <xdr:rowOff>123825</xdr:rowOff>
        </xdr:from>
        <xdr:to>
          <xdr:col>16</xdr:col>
          <xdr:colOff>581025</xdr:colOff>
          <xdr:row>155</xdr:row>
          <xdr:rowOff>28575</xdr:rowOff>
        </xdr:to>
        <xdr:sp macro="" textlink="">
          <xdr:nvSpPr>
            <xdr:cNvPr id="1095" name="Option Button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154</xdr:row>
          <xdr:rowOff>123825</xdr:rowOff>
        </xdr:from>
        <xdr:to>
          <xdr:col>18</xdr:col>
          <xdr:colOff>609600</xdr:colOff>
          <xdr:row>155</xdr:row>
          <xdr:rowOff>28575</xdr:rowOff>
        </xdr:to>
        <xdr:sp macro="" textlink="">
          <xdr:nvSpPr>
            <xdr:cNvPr id="1096" name="Option Button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152</xdr:row>
          <xdr:rowOff>123825</xdr:rowOff>
        </xdr:from>
        <xdr:to>
          <xdr:col>16</xdr:col>
          <xdr:colOff>581025</xdr:colOff>
          <xdr:row>153</xdr:row>
          <xdr:rowOff>19050</xdr:rowOff>
        </xdr:to>
        <xdr:sp macro="" textlink="">
          <xdr:nvSpPr>
            <xdr:cNvPr id="1097" name="Option Button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152</xdr:row>
          <xdr:rowOff>123825</xdr:rowOff>
        </xdr:from>
        <xdr:to>
          <xdr:col>18</xdr:col>
          <xdr:colOff>581025</xdr:colOff>
          <xdr:row>153</xdr:row>
          <xdr:rowOff>19050</xdr:rowOff>
        </xdr:to>
        <xdr:sp macro="" textlink="">
          <xdr:nvSpPr>
            <xdr:cNvPr id="1098" name="Option Button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156</xdr:row>
          <xdr:rowOff>47625</xdr:rowOff>
        </xdr:from>
        <xdr:to>
          <xdr:col>19</xdr:col>
          <xdr:colOff>28575</xdr:colOff>
          <xdr:row>157</xdr:row>
          <xdr:rowOff>47625</xdr:rowOff>
        </xdr:to>
        <xdr:sp macro="" textlink="">
          <xdr:nvSpPr>
            <xdr:cNvPr id="1099" name="Group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156</xdr:row>
          <xdr:rowOff>123825</xdr:rowOff>
        </xdr:from>
        <xdr:to>
          <xdr:col>16</xdr:col>
          <xdr:colOff>752475</xdr:colOff>
          <xdr:row>157</xdr:row>
          <xdr:rowOff>28575</xdr:rowOff>
        </xdr:to>
        <xdr:sp macro="" textlink="">
          <xdr:nvSpPr>
            <xdr:cNvPr id="1100" name="Option Button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156</xdr:row>
          <xdr:rowOff>123825</xdr:rowOff>
        </xdr:from>
        <xdr:to>
          <xdr:col>18</xdr:col>
          <xdr:colOff>752475</xdr:colOff>
          <xdr:row>157</xdr:row>
          <xdr:rowOff>28575</xdr:rowOff>
        </xdr:to>
        <xdr:sp macro="" textlink="">
          <xdr:nvSpPr>
            <xdr:cNvPr id="1101" name="Option Button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NEIN</a:t>
              </a:r>
            </a:p>
          </xdr:txBody>
        </xdr:sp>
        <xdr:clientData fLocksWithSheet="0"/>
      </xdr:twoCellAnchor>
    </mc:Choice>
    <mc:Fallback/>
  </mc:AlternateContent>
  <xdr:twoCellAnchor>
    <xdr:from>
      <xdr:col>0</xdr:col>
      <xdr:colOff>98778</xdr:colOff>
      <xdr:row>0</xdr:row>
      <xdr:rowOff>1453444</xdr:rowOff>
    </xdr:from>
    <xdr:to>
      <xdr:col>22</xdr:col>
      <xdr:colOff>726722</xdr:colOff>
      <xdr:row>0</xdr:row>
      <xdr:rowOff>2109611</xdr:rowOff>
    </xdr:to>
    <xdr:sp macro="" textlink="">
      <xdr:nvSpPr>
        <xdr:cNvPr id="6" name="Textfeld 5">
          <a:extLst>
            <a:ext uri="{FF2B5EF4-FFF2-40B4-BE49-F238E27FC236}">
              <a16:creationId xmlns:a16="http://schemas.microsoft.com/office/drawing/2014/main" id="{00000000-0008-0000-0000-000006000000}"/>
            </a:ext>
          </a:extLst>
        </xdr:cNvPr>
        <xdr:cNvSpPr txBox="1"/>
      </xdr:nvSpPr>
      <xdr:spPr>
        <a:xfrm>
          <a:off x="98778" y="1453444"/>
          <a:ext cx="12848166" cy="656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600" b="1">
              <a:solidFill>
                <a:srgbClr val="FF0000"/>
              </a:solidFill>
            </a:rPr>
            <a:t>Die Nachkalkulation ist jährlich erforderlich, auch bei mehrjährigen Projekten. Sie dient als Beleg der (kalkulatorischen) Kosten gegenüber dem Finanzamt im Rahmen der jährlich abzugebenden Steuererklärungen (Körperschaftsteuer etc.).</a:t>
          </a:r>
          <a:r>
            <a:rPr lang="de-DE" sz="1600" b="1" baseline="0">
              <a:solidFill>
                <a:srgbClr val="FF0000"/>
              </a:solidFill>
            </a:rPr>
            <a:t> Bitte bis zum 31.03. e. J. dem CRT vorlegen.</a:t>
          </a:r>
          <a:endParaRPr lang="de-DE" sz="1600" b="1">
            <a:solidFill>
              <a:srgbClr val="FF0000"/>
            </a:solidFill>
          </a:endParaRPr>
        </a:p>
      </xdr:txBody>
    </xdr:sp>
    <xdr:clientData/>
  </xdr:twoCellAnchor>
  <xdr:twoCellAnchor>
    <xdr:from>
      <xdr:col>12</xdr:col>
      <xdr:colOff>7056</xdr:colOff>
      <xdr:row>143</xdr:row>
      <xdr:rowOff>14111</xdr:rowOff>
    </xdr:from>
    <xdr:to>
      <xdr:col>13</xdr:col>
      <xdr:colOff>70555</xdr:colOff>
      <xdr:row>144</xdr:row>
      <xdr:rowOff>246945</xdr:rowOff>
    </xdr:to>
    <xdr:sp macro="" textlink="">
      <xdr:nvSpPr>
        <xdr:cNvPr id="3" name="Eingekerbter Pfeil nach rechts 2">
          <a:extLst>
            <a:ext uri="{FF2B5EF4-FFF2-40B4-BE49-F238E27FC236}">
              <a16:creationId xmlns:a16="http://schemas.microsoft.com/office/drawing/2014/main" id="{00000000-0008-0000-0000-000003000000}"/>
            </a:ext>
          </a:extLst>
        </xdr:cNvPr>
        <xdr:cNvSpPr/>
      </xdr:nvSpPr>
      <xdr:spPr>
        <a:xfrm>
          <a:off x="7161389" y="32871833"/>
          <a:ext cx="959555" cy="486834"/>
        </a:xfrm>
        <a:prstGeom prst="notch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19</xdr:col>
      <xdr:colOff>127000</xdr:colOff>
      <xdr:row>0</xdr:row>
      <xdr:rowOff>317500</xdr:rowOff>
    </xdr:from>
    <xdr:to>
      <xdr:col>22</xdr:col>
      <xdr:colOff>626621</xdr:colOff>
      <xdr:row>0</xdr:row>
      <xdr:rowOff>1073025</xdr:rowOff>
    </xdr:to>
    <xdr:pic>
      <xdr:nvPicPr>
        <xdr:cNvPr id="18" name="Grafik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42650" y="317500"/>
          <a:ext cx="1801371" cy="755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799353</xdr:colOff>
      <xdr:row>0</xdr:row>
      <xdr:rowOff>381000</xdr:rowOff>
    </xdr:from>
    <xdr:to>
      <xdr:col>17</xdr:col>
      <xdr:colOff>531371</xdr:colOff>
      <xdr:row>0</xdr:row>
      <xdr:rowOff>1136525</xdr:rowOff>
    </xdr:to>
    <xdr:pic>
      <xdr:nvPicPr>
        <xdr:cNvPr id="3" name="Grafik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38118" y="381000"/>
          <a:ext cx="1801371" cy="75552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oland Huber" refreshedDate="42167.721107754631" createdVersion="4" refreshedVersion="4" minRefreshableVersion="3" recordCount="1138" xr:uid="{00000000-000A-0000-FFFF-FFFF00000000}">
  <cacheSource type="worksheet">
    <worksheetSource ref="B1:J1139" sheet="Suchergebnis Trefferliste AfA"/>
  </cacheSource>
  <cacheFields count="9">
    <cacheField name="Klassifikation" numFmtId="0">
      <sharedItems containsString="0" containsBlank="1" containsNumber="1" containsInteger="1" minValue="0" maxValue="999913"/>
    </cacheField>
    <cacheField name="Klassifikation2" numFmtId="0">
      <sharedItems containsBlank="1" count="824">
        <s v="Meß- und Demonstrationsgeräte der Mechanik"/>
        <s v="Geräte zur Messung der Gravitationskraft (Drehwaag"/>
        <s v="Spezielle Geräte der Mechanik, Kreiselgeräte"/>
        <s v="Luft- und Körperschallaufnehmer, Mikrofone"/>
        <s v="Schallspektrographen und Raumakustik-Meßgeräte"/>
        <s v="Akustische Meß- und Prüfgeräte mit Zubehör"/>
        <s v="Schallgeneratoren und mechanische Schwingungserreg"/>
        <s v="Ultraschall-Generatoren, -Schwinger und -Meßgeräte"/>
        <s v="Sonstige Geräte der Mechanik und Akustik (außer 00"/>
        <s v="Labormagnete"/>
        <s v="Hochstabile Magnete (mit homogenem oder speziellem"/>
        <s v="Supraleitende Labormagnete"/>
        <s v="Spezielle Magnete (Strahlführungsmagnete,Höchstfel"/>
        <s v="Magnetfeld- und -flußmeßgeräte (außer Geomagnetik"/>
        <s v="Geräte zur Messung der magnetischen Materialeigens"/>
        <s v="Stromversorgungs- und Steuergeräte für Magnete: Zu"/>
        <s v="Spezielle magnetische Meß- und Versuchseinrichtung"/>
        <s v="Strahlungsquellen (Radioisotope, Neutronenquellen)"/>
        <s v="Teilchenbeschleuniger (Physik)"/>
        <s v="Hilfs- und Ergänzungseinrichtungen fürTeilchenbesc"/>
        <s v="Kernreaktoren"/>
        <s v="Komponenten, Hilfs- und Ergänzungseinrichtungen fü"/>
        <s v="Strahlungsmeßplätze (außer 0330, 3300-3390, 4050 u"/>
        <s v="Detektoren für Strahlungsmessung, Kernspuremulsion"/>
        <s v="Blasenkammern, Nebelkammern, andere spezielleMeßei"/>
        <s v="Manipulatoren, Fernbedienung für heiße Zellen"/>
        <s v="Strahlenschutz, heiße Zellen (außer für Radiologie"/>
        <s v="Strahlenüberwachung, Monitore, Warngeräte"/>
        <s v="Behälter und Anlagen für Transport und Lagerung vo"/>
        <s v="Anlagen zur Gewinnung und Bearbeitung von Kernbren"/>
        <s v="Anlagen zur Aufbereitung und Entsorgung von Brenne"/>
        <s v="Dekontaminierungsanlagen"/>
        <s v="Sonstige Geräte der Atom- und Kernphysik (außer 02"/>
        <s v="Erdmagnetische und geoelektrische Meßgeräte"/>
        <s v="Gravimeter und Gezeitenpendel"/>
        <s v="Seismometer und Geräte für Sprengseismik"/>
        <s v="Bodenprobennehmer, Erdbohrgeräte (für Bodenproben)"/>
        <s v="Spezielle Geräte zur Erforschung von Erdoberfläche"/>
        <s v="Salinometer-, Thermometer-, kombinierte Sonden"/>
        <s v="Meerestiefenmesser, Echolote, Sonare"/>
        <s v="Strommesser, spezielle Fernmeß- und Steuergeräte f"/>
        <s v="Spezielle Fahrzeuge, Geräteträger der Meeresforsch"/>
        <s v="Ozeanographische Meßgeräte und Einrichtungen (auße"/>
        <s v="Barometer, Barographen"/>
        <s v="Hygrometer, Luftfeuchtemesser, Thermohygrographen"/>
        <s v="Niederschlagsmeßgeräte, Wasserstandsmeßgeräte"/>
        <s v="Windmeßgeräte"/>
        <s v="Sonnenscheinmesser, Gesamtstrahlungsmeßgeräte"/>
        <s v="Sichtweitemeßgeräte, Wolkenmesser"/>
        <s v="Meßgeräte für Luftelektrizität, Elektronendichte"/>
        <s v="Spezielle meteorologische Meßgeräte (Wettersonden)"/>
        <s v="Spezielle Meßgeräte zur Erforschung der höheren At"/>
        <s v="Sonstige meteorologische Geräte und Einrichtungen"/>
        <s v="Theodoliten, Markscheidegeräte"/>
        <s v="Nivellier-Instrumente"/>
        <s v="Entfernungsmeßgeräte, Tachymeter, Tellurometer"/>
        <s v="Photogrammetrische Geräte (außer Meßkammern 5450)"/>
        <s v="Spezielle Geräte zur Kartenerstellung (außer 0640,"/>
        <s v="Spezielle Geräte für astronomische Vermessung,Sate"/>
        <s v="Spezielle Einrichtungen und Aufbauten für Geodäsie"/>
        <s v="Sonstige geodätische und topographische Geräte"/>
        <s v="Teleskope (astronomische)"/>
        <s v="Mechanische und elektromechanische Hilfsgeräte für"/>
        <s v="Optische Hilfsgeräte und Zubehör für Teleskope"/>
        <s v="Elektronische Hilfsgeräte für Teleskope"/>
        <s v="Radio-Teleskope und Zubehör (außer 6000-6990)"/>
        <s v="Spezielle astronomische Geräte (Ballon-Teleskope,S"/>
        <s v="Astronomische Auswertegeräte"/>
        <s v="Sonstige astronomische Geräte"/>
        <s v="Mössbauer-Meßplätze"/>
        <s v="Neutronenspektrometer, Neutronenbeugungsanlagen"/>
        <s v="Höchstdruckpressen, Tetraederpressen"/>
        <s v="Hochenergie-Spektrometer"/>
        <s v="Geräte für Ionenimplantation und Halbleiterdotieru"/>
        <s v="Atom- und Molekularstrahl-Apparaturen"/>
        <s v="Spezialgeräte der Halbleiterprozeßtechnik"/>
        <s v="Mischer, Rührer, Kneter"/>
        <s v="Zerkleinerungsgeräte, Reib-, Schneide- undSchnitze"/>
        <s v="Mühlen"/>
        <s v="Dispergierer, Zerstäuber, Homogenisatoren"/>
        <s v="Dilutoren, Pipettiergeräte, Probennehmer"/>
        <s v="Gradientenformer und -mischer, Dosiergeräte"/>
        <s v="Schüttelgeräte, Rüttler"/>
        <s v="Sonstige Geräte zum Mischen und Zerkleinern (außer"/>
        <s v="Gasentwicklungsgeräte, Vergasungsanlagen"/>
        <s v="Reaktionsgefäße für Niederdruck, (Hydrierung, Kata"/>
        <s v="Spezielle Reaktionsapparaturen (Blitzlicht-, Laser"/>
        <s v="Chemische Dialysegeräte, Diffusionsanlagen"/>
        <s v="Adsorptionsanlagen, Wäscher, Trockner"/>
        <s v="PCR-Prozessoren (Polymerase Chain Reaktion)"/>
        <s v="Synthese-Apparaturen der Biochemie Synthese-Appara"/>
        <s v="Kristallzüchtungsapparaturen, Kristallisationsanla"/>
        <s v="Sonstige Geräte für präparative Chemie (außer 1100"/>
        <s v="Laborzentrifugen (bis 25.000/Min)"/>
        <s v="Ultrazentrifugen (über 25.000/Min)"/>
        <s v="Spezielle Zentrifugen (Verfahrenstechnik, Medizin)"/>
        <s v="Sedimentationsanalysatoren und -waagen"/>
        <s v="Sichter, Abscheider, Sedimentieranlagen (außer 123"/>
        <s v="Siebgeräte"/>
        <s v="Filtriergeräte, Filter"/>
        <s v="Flotations-, Schlämmapparate"/>
        <s v="Zentrifugenzubehör, sonstige Geräte für mechanisch"/>
        <s v="Destillier- und Fraktioniergeräte, Rektifiziergerä"/>
        <s v="Extraktionsgeräte, Verteilungsapparaturen"/>
        <s v="Eindampfgeräte, Verdampfer"/>
        <s v="Zonenschmelzgeräte"/>
        <s v="Gaschromatographen (außer GC-MS-Kopplung)"/>
        <s v="Flüssigkeits-Chromatographen (außer Ionentauscher)"/>
        <s v="Dünnschicht-, Papier-, Gel-Chromatographen"/>
        <s v="Radio-Chromatographen, Detektoren und Auswertegerä"/>
        <s v="Zubehör zur Chromatographie"/>
        <s v="Sonstige Geräte zur thermischen Trennung und zurCh"/>
        <s v="Elektrolyse-Apparate, -Zellen"/>
        <s v="Elektrophoresegeräte (analytisch und präparativ)"/>
        <s v="Elektrofokussierung, Isotachophoresegeräte"/>
        <s v="ph-Meßgeräte, Ionometer"/>
        <s v="Leitfähigkeitsmeßgeräte"/>
        <s v="Polarographen"/>
        <s v="Potentiometer, Geräte für Amperometrie, Voltametri"/>
        <s v="Sonstige Geräte der Elektrochemie (außer 1400-1470"/>
        <s v="Verbrennungsöfen für Makro- und Mikroanalyse"/>
        <s v="Geräte zur Elementaranalyse"/>
        <s v="Meßgeräte für Gase (O2, CO2)"/>
        <s v="Analysenautomaten (außer 1510, 1520 und Klinische"/>
        <s v="Meßgeräte für chemischen (COD) und biologischen (B"/>
        <s v="Luftüberwachungs- und -analysengeräte (außer Staub"/>
        <s v="Spezielle Geräte für Lebens- und Genußmittel-Analy"/>
        <s v="Meß- und Prüfgeräte für Lebensmitteltechnologie"/>
        <s v="Sonstige Analysengeräte (außer 1500-1580)"/>
        <s v="Dichtemeßgeräte"/>
        <s v="Viskosimeter, Rheometer"/>
        <s v="Penetrometer, Plastometer"/>
        <s v="Geräte zur Molekulargewichtsbestimmung"/>
        <s v="Porositäts-und Oberflächenmeßgeräte"/>
        <s v="Oberflächen-Spannungsmesser"/>
        <s v="DK-Meßgeräte"/>
        <s v="Geräte zur Messung von Stoffkonstanten (außer Fest"/>
        <s v="Massenspektrometer"/>
        <s v="Partialdruck-, Restgas-Massenspektrometer"/>
        <s v="Spezielle Massenspektrometer (Flugzeit-,Cyclotronr"/>
        <s v="NMR-Spektrometer"/>
        <s v="Festkörper-NMR-Spektrometer"/>
        <s v="NMR-Spektrometer für Imaging-Anwendung (außer 3231"/>
        <s v="Kernquadrupolresonanz-Spektrometer (NQR)"/>
        <s v="Elektronenspinresonanz-Spektrometer (EPR, ESR)"/>
        <s v="Photoelektronenspektrometer (UPS und XPS)"/>
        <s v="Spektrometer (Massen-, NMR-, außer 1700-1780)"/>
        <s v="Spektralphotometer (UV, VIS), Spektrographen (auße"/>
        <s v="Atomabsorptions-Spektrophotometer und Spezialzubeh"/>
        <s v="Emissions-Spektrometer"/>
        <s v="Nah-Infrarot-Spektralphotometer"/>
        <s v="Fourier-Transform-IR-Spektrometer"/>
        <s v="Raman-Spektrometer"/>
        <s v="Spektralfluorometer, Lumineszenz-Spektrometer (auß"/>
        <s v="Spezielle Spektrographen und Spektrometer"/>
        <s v="Optische Vielkanalspektrographen"/>
        <s v="Auswertegeräte, Zubehör und Bauelemente für optisc"/>
        <s v="Optische Spektrometer (außer 1800-1860)"/>
        <s v="Titriergeräte, -stände"/>
        <s v="Wassergehaltsmeßgeräte"/>
        <s v="Durchfluß- und Mengenmesser (außer für Blut 3010)"/>
        <s v="Staubmeßgeräte"/>
        <s v="Rauchmeß- und -überwachungsgeräte"/>
        <s v="Partikelzählgeräte und -klassiergeräte (optisch,el"/>
        <s v="Wasseraufbereitungsgeräte, Abwasser-Reinigungsanla"/>
        <s v="Pressen für Labor- und Verfahrenstechnik"/>
        <s v="Sonstige Geräte der chemischen Betriebstechnik"/>
        <s v="Drehmaschinen"/>
        <s v="Hobel- und Stoßmaschinen"/>
        <s v="Bohrmaschinen (spanend)"/>
        <s v="Fräsmaschinen"/>
        <s v="Schleifmaschinen"/>
        <s v="Trennmaschinen (Sägen, Scheren)"/>
        <s v="Spezielle spanende Werkzeugmaschinen"/>
        <s v="Hilfsgeräte und Meßeinrichtungen für Werkzeugmasch"/>
        <s v="Werkzeugmaschinen, spanend (außer 2000-2070)"/>
        <s v="Gießanlagen (Spritzguß, Strangguß)"/>
        <s v="Maschinen zur Formen- und Modellherstellung undgie"/>
        <s v="Walzmaschinen, Hammerwerke und Schmiedepressen"/>
        <s v="Pressen und Maschinen zum Biegen, Drücken, Stanzen"/>
        <s v="Maschinen und Einrichtungen für spezielle Umformve"/>
        <s v="Schweißmaschinen und Brennschneidemaschinen"/>
        <s v="Lötmaschinen, Lötbäder, Kontaktiergeräte"/>
        <s v="Chemische Sägen, Elektrolyse-Ätz-Maschinen,Funkene"/>
        <s v="Maschinen für Oberflächenbehandlung (Elektropolier"/>
        <s v="Werkzeugmaschinen, spanlos, Bearbeitungsmaschinen"/>
        <s v="Kunststoffextruder und -blasmaschinen"/>
        <s v="Kunststoffpressen und -spritzgußgeräte"/>
        <s v="Glasbearbeitungsmaschinen"/>
        <s v="Textilmaschinen"/>
        <s v="Maschinen für Holz- und Papierverarbeitung"/>
        <s v="Setzmaschinen, Klischiergeräte und reproduktionste"/>
        <s v="Druckmaschinen und Druckerei-Hilfsgeräte"/>
        <s v="Spezielle Bearbeitungsmaschinen für keramische Wer"/>
        <s v="Sonstige Bearbeitungsmaschinen für nichtmetallisch"/>
        <s v="Baustoffmaschinen"/>
        <s v="Personen- und Lastenaufzüge"/>
        <s v="Greif- und Hebewerkzeuge, Verladeeinrichtungen"/>
        <s v="Gurt- und Gliederförderanlagen"/>
        <s v="Förderanlagen (außer Gurt- und Gliederförderanlage"/>
        <s v="Räumgeräte, Bagger, Raupen, Lader"/>
        <s v="Geräte und Versuchseinrichtungen für Bergbau undLa"/>
        <s v="Spezielle Maschinen für Baustoffherstellung und-be"/>
        <s v="Abfüll-, Verpackungs-, Verschließmaschinen"/>
        <s v="Sonstige Baumaschinen und -hilfsgeräte"/>
        <s v="Schiffe, Boote"/>
        <s v="Flugzeuge"/>
        <s v="Windkanäle"/>
        <s v="Wasserkanäle, Versuchsgerinne"/>
        <s v="Hilfseinrichtungen und spezielle Meßgeräte für Win"/>
        <s v="Kavitations-Meßeinrichtungen"/>
        <s v="Navigations- und Meßgeräte für Schiffe und Flugzeu"/>
        <s v="Spezielle Geräte der Raketentechnik und Ballistik"/>
        <s v="Sonstige Luft- und Wasserfahrzeuge und Zubehör"/>
        <s v="Personen-Kraftwagen, Omnibusse, Kombiwagen"/>
        <s v="Lastkraftwagen"/>
        <s v="Spezielle Kraftfahrzeuge (Zugmaschinen, Feuerwehrf"/>
        <s v="Anhänger für Kraftfahrzeuge"/>
        <s v="Flurförderfahrzeuge"/>
        <s v="Krafträder, Fahrräder, Behinderten-Fahrzeuge"/>
        <s v="Prüfstände für Fahrzeuge und Aggregate (außerMotor"/>
        <s v="Meßgeräte für Schienenfahrzeuge und Gleise"/>
        <s v="Zubehör und Aggregate für Kraftfahrzeuge"/>
        <s v="Sonstige Straßen- und Schienenfahrzeuge, Feldbahne"/>
        <s v="Elektromotoren"/>
        <s v="Generatoren und rotierende Umformer"/>
        <s v="Transformatoren, Drosseln"/>
        <s v="Stromrichter und Leistungselektronik (Energieübert"/>
        <s v="Leistungskondensatoren, Phasenschieber"/>
        <s v="Steuer-, Schutzgeräte für elektrische Maschinen un"/>
        <s v="Netzmodelle und Modellanlagen"/>
        <s v="Spezielle Geräte der elektrischen Energieübertragu"/>
        <s v="Spezielle Geräte für Hochspannungs- undHochstromla"/>
        <s v="Sonstige Geräte der Elektrischen Energietechnik"/>
        <s v="Spezielle Leitungen und Kabel der Nachrichtentechn"/>
        <s v="Reflexions- und Anpassungsmeßgeräte, Laufzeit-Meßg"/>
        <s v="Impedanz- und Dämpfungsmeßgeräte, Frequenzgangmeßg"/>
        <s v="Modulatoren, Frequenzhub- und -modulationsmeßgerät"/>
        <s v="Spezielle Meßgeräte für Fernschreib- und Datentech"/>
        <s v="Spezielle Meßgeräte der Fernsprech-, Funk- undTons"/>
        <s v="Spezielle Meßgeräte der Fernsehtechnik"/>
        <s v="Störschutzgeräte und -anlagen, Faraday-Käfige"/>
        <s v="Spezielle Meß- und Prüfgeräte für Halbleiter und R"/>
        <s v="Sonstige nachrichtentechnische Geräte (außer 2700-"/>
        <s v="Verbrennungsmotoren"/>
        <s v="Dampfmaschinen und -turbinen"/>
        <s v="Preßluft- und Hydromotoren"/>
        <s v="Wasserturbinen und Hilfseinrichtungen"/>
        <s v="Gasturbinen, Strahltriebwerke, Raketentriebwerke"/>
        <s v="Getriebe und spezielle Maschinenteile"/>
        <s v="Motoren- und Getriebeprüfstände, Verdichterprüfstä"/>
        <s v="Dampferzeuger-, Kesselanlagen für Turbinen undDamp"/>
        <s v="Entgiftungs- und Entstaubungsanlagen"/>
        <s v="Sonstige Motoren und Kraftmaschinen"/>
        <s v="Statische und quasistatische Prüfmaschinen und -an"/>
        <s v="Dynamische Prüfmaschinen und -anlagen, Pulser"/>
        <s v="Schlagprüfmaschinen, Vibrations- undBeschleunigung"/>
        <s v="Härteprüfmaschinen, Reibungs- und Verschleiß-Prüfm"/>
        <s v="Spezielle Baustoff- und Bodenprüfgeräte, Schergerä"/>
        <s v="Spezielle Prüfmaschinen für Holz und Papier"/>
        <s v="Spezielle Prüfmaschinen für Textilien"/>
        <s v="Spezielle Prüfmaschinen für Kunststoffe, Gummi, Le"/>
        <s v="Prüfkammern (Klima, Vakuum, Vibration) undKorrosio"/>
        <s v="Sonstige Werkstoff-Prüfmaschinen und Zubehör (auße"/>
        <s v="Blutdruckmeßgeräte und Sphygmographen"/>
        <s v="Blutdurchflußmeßgeräte"/>
        <s v="Pulsfrequenz- und Herzleistungs-Meßgeräte"/>
        <s v="Herzsteuer- und -überwachungsgeräte"/>
        <s v="Ergometer"/>
        <s v="Lungenfunktionsmeßgeräte"/>
        <s v="Atemgas- und Blutgas-Analysatoren"/>
        <s v="Intensivpflege- und Patientenüberwachungssysteme"/>
        <s v="Sonstige Kreislauf-Meß- und -Überwachungsgeräte"/>
        <s v="Immunochemische Bestimmungsgeräte (außerImmunelekt"/>
        <s v="Serumanalysengeräte für Elektrolyt- undSubstrat-Ko"/>
        <s v="Mehrkanal-Analysenautomaten für Klinische Chemie"/>
        <s v="Blutanalyse- und -differenziergeräte"/>
        <s v="Blutkonservierungs- und -aufbereitungsgeräte"/>
        <s v="DNA-Sequenzer"/>
        <s v="Biomolekular-Interaktionssysteme"/>
        <s v="Fluoreszenz-Korrelations-Spektrometer (FCS)"/>
        <s v="DNA-Array-Systeme"/>
        <s v="Peptid-, Protein-Sequenzer"/>
        <s v="Sonstige Geräte der Klinischen Chemie undMolekular"/>
        <s v="Röntgendagnostikgeräte (außer Angiographie 3210 un"/>
        <s v="Angiographie-Röntgenanlagen"/>
        <s v="Hilfseinrichtungen und medizinisches Röntgenzubehö"/>
        <s v="Computertomographen"/>
        <s v="Tomographie- und Schichtgeräte (Röntgen- und MR-)"/>
        <s v="Therapiesimulatoren, Dosisprogrammiergeräte"/>
        <s v="Beschleuniger (Medizin)"/>
        <s v="Strahler und Bestrahlungsgeräte für Medizin/Biolog"/>
        <s v="Aufnahme- und Archivierungsgeräte für medizinische"/>
        <s v="Strahlenschutzeinrichtungen für Röntgen- undBeschl"/>
        <s v="Sonstige Geräte der Radiologie und Zubehör"/>
        <s v="Radionuklid-Meßplätze (Medizin, Biologie)"/>
        <s v="Szintigraphie-Scanner"/>
        <s v="Gammakameras (Nuklearmedizin)"/>
        <s v="Szintillationskameras, Positronen-Emissionstomogra"/>
        <s v="Ganzkörper-Monitore und andere spezielle Monitore"/>
        <s v="Flüssigkeits-Szintillationszähler (Probenwechsler)"/>
        <s v="Gammaprobenwechsler für flüssige Proben undRadio-I"/>
        <s v="Probenaufbereitungs-, Veraschungsgeräte für Beta-,"/>
        <s v="Sonstige Geräte der Nuklearmedizin und Zubehör (au"/>
        <s v="Nervenreizgeräte"/>
        <s v="Elektromyographen, Nystagmographen"/>
        <s v="Elektrokardiographen"/>
        <s v="Elektroenzephalographen"/>
        <s v="Elektrophysiologische Meßsysteme (außer 3000-3090"/>
        <s v="Magnet-Enzephalographie-Systeme"/>
        <s v="Kymographen, Plethysmographen, Muskelkraft-Messung"/>
        <s v="Telemetriegeräte (Medizin/Biologie), spezielle Sen"/>
        <s v="Zellzähl- und Klassiergeräte (außer Blutanalyse)"/>
        <s v="Brutschränke, Lichtthermostaten, Gewebekulturgerät"/>
        <s v="Bakterien-Zuchtgeräte, Fermenter"/>
        <s v="Bakterien- und Zell-Aufschlußgeräte (außer 1040)"/>
        <s v="Gewebeeinbettungsgeräte, Fixier- und Färbegeräte"/>
        <s v="Warburg-Apparaturen, Zellstoffwechsel-Analysengerä"/>
        <s v="Sonstige Geräte für Gewebe- und Zelluntersuchung"/>
        <s v="Dermatologische Geräte&lt;TD"/>
        <s v="Gynäkologische Geräte (außer Röntgen 3200 und 3900"/>
        <s v="Geräte für Hals-Nasen-Ohrenheilkunde"/>
        <s v="Spezielle Geräte der Kinderheilkunde"/>
        <s v="Ophthalmologische Geräte"/>
        <s v="Orthopädische Geräte für Untersuchung und Rehabili"/>
        <s v="Psychologische Test- und Untersuchungsgeräte"/>
        <s v="Urologische Geräte (außer Röntgen 3200)"/>
        <s v="Zahnmedizinische Geräte"/>
        <s v="Sonstige Geräte für fachärztlichen Gebrauch"/>
        <s v="Narkose- und Beatmungsgeräte"/>
        <s v="Blutpumpen, Herz-Lungen-Maschinen"/>
        <s v="Infusionsgeräte, Katheter"/>
        <s v="Operationsmöbel"/>
        <s v="Medizin-Laser und elektrochirurgische Geräte"/>
        <s v="Kryochirurgische Geräte"/>
        <s v="Operationsinstrumentarien (außer 3740 und 3750)"/>
        <s v="Spezielle Ausstattung von Operationsräumen, keimfr"/>
        <s v="Sonstige spezielle Geräte der Chirurgie"/>
        <s v="Spezielle Untersuchungsgeräte für die Veterinärmed"/>
        <s v="Operationsgeräte für Veterinärmedizin"/>
        <s v="Lerngeräte, Testgeräte, Konditionierungskammern"/>
        <s v="Motilitäts-Testgeräte"/>
        <s v="Stereotaktische Instrumente"/>
        <s v="Spezielle Einrichtungen für Versuchstierhaltung"/>
        <s v="Sonstige veterinärmedizinische und zoologische Ger"/>
        <s v="Ultraschall-Diagnostikgeräte"/>
        <s v="Thermographische Diagnostikgeräte, Thermometer"/>
        <s v="Endoskope (Medizin)"/>
        <s v="Medizinische Dialysegeräte"/>
        <s v="Ultraschall-, Wärme-, und Hochfrequenz-Therapieger"/>
        <s v="Physikalische Therapiegeräte und medizinische Bäde"/>
        <s v="Druckkammern für Medizin, Taucher, spezielleflugme"/>
        <s v="Geräte zur Konservierung und Lagerung von Transpla"/>
        <s v="Röntgengeneratoren (Strukturforschung, Werkstoffpr"/>
        <s v="Röntgendiffraktometer"/>
        <s v="Pulverdiffraktometer (mit Zählrohr-Goniometer)"/>
        <s v="Röntgenkameras für Feinstruktur und Topographie"/>
        <s v="Röntgenfluoreszenz-Spektrometer"/>
        <s v="Röntgenmikrosonden"/>
        <s v="Meßelektronik und Zubehör für Röntgengeräte"/>
        <s v="Röntgenanalysengeräte"/>
        <s v="Spezielle Röntgengeräte für Material-Analyse,Struk"/>
        <s v="Auswertegeräte für Röntgenstrukturanalyse (außerDe"/>
        <s v="Röntgenröhren und sonstige Röntgengeräte"/>
        <s v="Elastizitäts-, Spannungs- und Dämpfungsmeßgeräte"/>
        <s v="Geräte zur Schallemissionsanalyse"/>
        <s v="Ultraschall-Materialprüfgeräte"/>
        <s v="Schichtdickenmeßgeräte (außer Ellipsometer 5360,Va"/>
        <s v="Fehlerprüfgeräte (Rißprüfung), elektrische odermag"/>
        <s v="Oberflächen-Prüfgeräte (Profil,Rauhtiefe)"/>
        <s v="Metallsuchgeräte"/>
        <s v="Prüfgeräte für sicherheitstechnische Stoff- undGer"/>
        <s v="Spezielle Geräte der Mikrosystemtechnik"/>
        <s v="Landwirtschaftliche Maschinen (Feldarbeit)"/>
        <s v="Geräte zur Schädlingsbekämpfung"/>
        <s v="Geräte zur Bearbeitung von landwirtschaftlichenFel"/>
        <s v="Maschinen zur Bearbeitung von Futtermitteln"/>
        <s v="Spezielle Einrichtungen für landwirtschaftlicheTie"/>
        <s v="Spezielle Geräte für Verarbeitung von Lebensmittel"/>
        <s v="Spezielle Geräte für Milchwirtschaft undGetränkeve"/>
        <s v="Spezielle forstwirtschaftliche Meß- und Prüfgeräte"/>
        <s v="Motorsägen, Schälmaschinen und andere forstwirtsch"/>
        <s v="Sonstige Geräte für Landwirtschafts- und Forstwiss"/>
        <s v="Pflanzenwuchskammern und -schränke, Klimaversuchsa"/>
        <s v="Gaswechselmeßkammern"/>
        <s v="Lysimeter"/>
        <s v="Bodenfeuchte-, Bodendichtemeßgeräte"/>
        <s v="Bodenuntersuchungsgeräte (Biologie) und hydrobiolo"/>
        <s v="Sammelgeräte, Fanggeräte (außer 4440)"/>
        <s v="Anthropologische Untersuchungsgeräte"/>
        <s v="Tiere"/>
        <s v="Sonstige Geräte der Biologie (außer 3000-3990, 440"/>
        <s v="Mikrotome, Ultramikrotome"/>
        <s v="Trimmgeräte und andere Zubehörgeräte für Ultramikr"/>
        <s v="Kristall-Sägemaschinen"/>
        <s v="Schleif- und Poliermaschinen (für Labors)"/>
        <s v="Mikromanipulatoren, Elektrodenziehgeräte, Mikrosch"/>
        <s v="Handschuhkästen, Schutzgasanlagen"/>
        <s v="Reine Werkbänke, Laminar-Flow-Bänke"/>
        <s v="Sonstige Geräte für Probenbearbeitung, Laborgeräte"/>
        <s v="Labormikroskope"/>
        <s v="Photomikroskope"/>
        <s v="Stereoskopische Mikroskope und Lupen"/>
        <s v="Werkstatt- und Meßmikroskope"/>
        <s v="Spezielle Mikroskope (außer 5000-5030)"/>
        <s v="Mikroskopphotometer"/>
        <s v="Mikroskopbeleuchtung"/>
        <s v="Mechanisches Mikroskop-Zubehör und Hilfsgeräte"/>
        <s v="Optisches Mikroskopzubehör"/>
        <s v="Laser-Scanning-Mikroskope"/>
        <s v="Raster-Tunnel-, Rasterkraft-Mikroskope"/>
        <s v="Akustische Mikroskope"/>
        <s v="Elektronenmikroskope (Transmission)"/>
        <s v="Hochspannungs-Elektronenmikroskope"/>
        <s v="Rasterelektronenmikroskope (REM)"/>
        <s v="Sonstige spezielle Elektronenmikroskope"/>
        <s v="Hilfsgeräte und Zubehör für Elektronenmikroskope"/>
        <s v="Elektronenbeugungs-Apparaturen, LEED-, RHEED-,SHEE"/>
        <s v="Elektronenoptische Bildwandlergeräte und Bildverst"/>
        <s v="Elektronen- und Ionenstrahl-Quellen"/>
        <s v="Sonstige elektronenoptische Geräte (außer 4040 und"/>
        <s v="Photometer, Absorptionsphotometer (außerSpektralph"/>
        <s v="Flammenphotometer, Emissionsphotometer"/>
        <s v="Fluoreszenz-Photometer, Filterfluorometer"/>
        <s v="Densitometer, Mikrophotometer"/>
        <s v="Photonenzähler, Quantenphotometer"/>
        <s v="Helligkeits- und Beleuchtungsmeßgeräte, Belichtung"/>
        <s v="Farbmeßgeräte, Weißgradmesser"/>
        <s v="Küvetten und Zubehör für Photometer und Spektralph"/>
        <s v="Sonstige Photometer (außer 1800-1890 und 5200-5270"/>
        <s v="Interferometer, Vielstrahl-Interferometer, Etalons"/>
        <s v="Interferenzapparaturen, Zweistrahl-Interferometer"/>
        <s v="Polarimeter (für feste Frequenzen) und Polarisatio"/>
        <s v="Spektralpolarimeter (CD, ORD), Dichrographen"/>
        <s v="Refraktometer"/>
        <s v="Meßgeräte für gestreutes und reflektiertes Licht,"/>
        <s v="Spannungsoptische Geräte, Schlierenapparaturen"/>
        <s v="Sonstige Meßgeräte für Lichtbrechung, -reflexion"/>
        <s v="Photoapparate (Kleinbildkameras bis 24 x 36 mm)"/>
        <s v="Photoapparate (Format größer als 24 x 36 mm)"/>
        <s v="Filmkameras (bis 100 Bilder/Sek)"/>
        <s v="Hochgeschwindigkeits-Kameras (ab 100 Bilder/Sek)"/>
        <s v="Reproduktionskameras, optische Spezialgeräte fürHa"/>
        <s v="Photographische Spezialkameras (Luftbild-, Registr"/>
        <s v="Mikrophotographische Einrichtungen"/>
        <s v="Photozubehör (Objektive, Stative, Filter)"/>
        <s v="Photographische Laborgeräte und Maschinen"/>
        <s v="Sonstige Photo- und Kinoapparate (außer 5400-5460)"/>
        <s v="Diaprojektoren und Episkope"/>
        <s v="Filmprojektoren und Projektionsmaschinen"/>
        <s v="Mikrofilm-Kameras, -Lese- und -Rückvergrößerungsge"/>
        <s v="Holographie-Einrichtungen (außer Interferometer 53"/>
        <s v="Physiologisch-optische Geräte (außer ophthalmologi"/>
        <s v="Ablesefernrohre, Kollimatoren, Periskope"/>
        <s v="Meß- und Prüfeinrichtungen für optische Geräte"/>
        <s v="Terrestrische Fernrohre, Ferngläser"/>
        <s v="Spektrallichtquellen"/>
        <s v="Glühlampen und Infrarotstrahler für spezielle Anwe"/>
        <s v="Gasentladungslampen für spezielle Anwendung, UV-St"/>
        <s v="Impulslampen, Blitzgeräte, Stroboskope"/>
        <s v="Monochromatoren (außer Röntgen- 4050)"/>
        <s v="Scheinwerfer und spezielle Leuchten"/>
        <s v="Lampenhäuser, Zündgeräte und Zubehör zu Lichtquell"/>
        <s v="Sonstige Lichtquellen (außer 5600-5680, 5700-5790,"/>
        <s v="Festkörper-Laser"/>
        <s v="Gas-Laser"/>
        <s v="Farbstoff-Laser"/>
        <s v="Spezielle Laser und -Stabilisierungsgeräte (Freque"/>
        <s v="Laser in der Fertigung"/>
        <s v="Spezielle Laser-Meß-Systeme"/>
        <s v="Laser-Optik (Strahlaufweitung, Modenfilter)"/>
        <s v="Lichtmodulatoren, Elektrooptik, Magnetooptik"/>
        <s v="Nichtlineare Optik (Frequenzvervielfacher)"/>
        <s v="Sonstige Laser und Zubehör (außer 5700-5780)"/>
        <s v="Photodetektoren, -zellen, -widerstände für UV/VIS"/>
        <s v="Photoelektrische Wandler, Photoelemente, Solarzell"/>
        <s v="Elektronenvervielfacher"/>
        <s v="Thermoelektrische Wandler, Thermosäulen"/>
        <s v="Spezielle Infrarot-Detektoren"/>
        <s v="Laser-Leistungsmeßgeräte"/>
        <s v="Sonstige Photodetektoren (außer 5800-5860)"/>
        <s v="Optische Bänke einschl. mechanischer Bauelemente"/>
        <s v="Spiegel, Spiegel-Optik"/>
        <s v="Prismen, Strahlenteiler und Polarisationsoptik"/>
        <s v="Optische Gitter"/>
        <s v="Blenden, Spalte"/>
        <s v="Lichtfilter"/>
        <s v="Linsen, Kondensoren"/>
        <s v="Faseroptische Bauelemente"/>
        <s v="Sonstige optische Bauelemente"/>
        <s v="Elemente und Akkumulatoren"/>
        <s v="Batterie-Ladegeräte, Batterie-Überwachungsgeräte"/>
        <s v="Gleichspannungs-Netzgeräte (außer 0160, 6060 und 6"/>
        <s v="Wechselspannungsstabilisatoren, Spannungskonstanth"/>
        <s v="Frequenz-Umformer (statisch) und Hochfrequenzgener"/>
        <s v="Transportable Stromerzeuger (mit Antriebsmotor)"/>
        <s v="Hochspannungsspeisegeräte (über 1 kV, außer 2680)"/>
        <s v="Spezielle Stromversorgungsgeräte, Versorgungmodule"/>
        <s v="Sonstige Strom- und Spannungsquellen (außer 6000-6"/>
        <s v="Verstärker und Bausteine der analogen Meßtechnik ("/>
        <s v="Selektive Verstärker, Lock-in-Verstärker"/>
        <s v="Sonstige Analog-Verstärker (z.B. parametrische Ver"/>
        <s v="Verstärker und -Module der Digitalelektronik, Impu"/>
        <s v="Zählgeräte (elektronisch), Frequenzzähler undZähls"/>
        <s v="Diskriminatoren, Einkanalanalysatoren (außerAnalog"/>
        <s v="Torschaltungen, Koinzidenzschaltungen undDigitallo"/>
        <s v="Ratemeter, Mittelwertmesser"/>
        <s v="Sonstige Verstärker und Bausteine der Nuklearelekt"/>
        <s v="Elektronenstrahl-Oszilloskope (Normalröhre)"/>
        <s v="Speicheroszilloskope"/>
        <s v="Spezielle Elektronenstrahl-Oszilloskope"/>
        <s v="Zubehör und Einschübe für Elektronenstrahl-Oszillo"/>
        <s v="Lichtstrahl-Oszillographen"/>
        <s v="Flüssigkeitsstrahl-Oszillographen"/>
        <s v="Zubehör und Vorverstärker für Lichtstrahl- undFlüs"/>
        <s v="Sonstige Oszillographen (außer 6200-6270)"/>
        <s v="Meßgeneratoren,Meßsender, Frequenznormale"/>
        <s v="Wobbelgeneratoren"/>
        <s v="Impulsgeneratoren"/>
        <s v="Funktionsgeneratoren"/>
        <s v="Spezielle Meßgeneratoren (außer 6300-6340)"/>
        <s v="Filter (elektrische), Resonatoren"/>
        <s v="Verzögerungsketten, -leitungen"/>
        <s v="Frequenzanalysatoren, Schwingungsanalysatoren"/>
        <s v="Zubehör zu Meß- und Funktionsgeneratoren"/>
        <s v="Vielfach-Meßinstrumente (Spannung, Strom, Widersta"/>
        <s v="Analog anzeigende Strom- und Spannungsmesser"/>
        <s v="Meßempfänger, Feldstärkemeßgeräte"/>
        <s v="Digital anzeigende Meßgeräte für Spannung, Strom,W"/>
        <s v="Meßgeräte für elektrische Leistung, Phasenwinkel,"/>
        <s v="Meßbrücken und Kompensatoren, Widerstandsmeßgeräte"/>
        <s v="Meßwandler, Vorwiderstände und Zubehör zu Meßinstr"/>
        <s v="Elektronische Meßwertwandler (A/D, D/A, Spannung/F"/>
        <s v="Prüfplätze für elektrische und elektronische Gerät"/>
        <s v="Sonstige elektrische und elektronische Meßgeräte"/>
        <s v="Linienschreiber, Fallbügelschreiber"/>
        <s v="Kompensations-Schreiber (XT-Schreiber), Punktdruck"/>
        <s v="XY-Schreiber"/>
        <s v="Spezielle Registriergeräte (Ereigniszähler,Störung"/>
        <s v="Wattstunden-, kWh-Zähler, Betriebsstundenzähler"/>
        <s v="Zubehör für elektrische Registriergeräte"/>
        <s v="Sonstige elektrische Registriergeräte (außer 6500-"/>
        <s v="Fernsprechanlagen, Vermittlungsanlagen"/>
        <s v="Fernschreibanlagen, Bildtelegraphiegeräte"/>
        <s v="Funkanlagen (außer Konferenz- und Saal-Sprechanlag"/>
        <s v="Sprechanlagen, Rufanlagen"/>
        <s v="Meldeanlagen (außer Feuermelder 9860), Lichtschran"/>
        <s v="Antennenanlagen"/>
        <s v="Zeitanzeige- und -registrieranlagen"/>
        <s v="Radaranlagen (außer Distanzmesser 0620 und Doppler"/>
        <s v="Rohrpostanlagen"/>
        <s v="Sonstige Fernmeldegeräte und Anlagen"/>
        <s v="Lautsprecher- und Tonübertragungsanlagen"/>
        <s v="Magnetbandgeräte für Musik und Sprache (außerDikti"/>
        <s v="Steueranlagen, Mischpulte und Schallplattengeräte"/>
        <s v="Fernseh-Kameras und vollständige Fernsehanlagen"/>
        <s v="Fernseh-Empfänger, -Monitoren, -Projektoren"/>
        <s v="Video-Recorder,-Speicher"/>
        <s v="Bildregie- und Kontroll-Einheiten, Steuergeräte"/>
        <s v="Sprachlehrsysteme, Sprachlabors"/>
        <s v="Audio-visuelle Lehrsysteme und Geräte (außer Proje"/>
        <s v="Sonstige Geräte der Audio-, Videotechnik (außer 00"/>
        <s v="Widerstände, Potentiometer"/>
        <s v="Kondensatoren (Abstimm- und Meßkondensatoren)"/>
        <s v="Induktivitäten, Transformatoren (Übertrager)"/>
        <s v="Schalter, Magnete, Relais, Sicherungen"/>
        <s v="Elektronenröhren, Mikrowellen-Generatorröhren"/>
        <s v="Halbleiter-Bausteine und integrierte Schaltungen"/>
        <s v="Mikrowellen-Bauelemente"/>
        <s v="Gehäuse, Racks"/>
        <s v="Verbindungselemente, Steckvorrichtungen, Schleifri"/>
        <s v="Sonstige elektrische und elektronische Bauelemente"/>
        <s v="Elektrische und mechanische Regelsysteme"/>
        <s v="Pneumatische und andere Regelsysteme (außer 6900)"/>
        <s v="Mechanische, pneumatische und hydraulische Zähl- u"/>
        <s v="Elektrische Steuergeräte und Anlagen"/>
        <s v="Pneumatische Steuergeräte und Versuchsanlagen"/>
        <s v="Hydraulische Steuergeräte und Versuchsanlagen"/>
        <s v="Fernmeß- und Fernwirksysteme (außer für Medizin/Bi"/>
        <s v="Bauelemente und Baugruppen für Fernmeß-, Fernwirk-"/>
        <s v="Mechanische und elektrische Meßwertanzeigegeräte"/>
        <s v="Sonstige Regelsysteme und Steuergeräte"/>
        <s v="Datenverarbeitungsanlagen, zentrale Rechenanlagen"/>
        <s v="Satellitenrechner, Datenfernstationen"/>
        <s v="Dedizierte, dezentrale Rechenanlagen, Prozeßrechne"/>
        <s v="Labor-EDV-Systeme"/>
        <s v="Vektorrechner"/>
        <s v="Spezielle Rechner für Radiologie Nuklearmedizin un"/>
        <s v="Analog-, Hybrid-Rechenanlagen"/>
        <s v="Arbeitsplatzrechner, Personalcomputer"/>
        <s v="Zentrale Baugruppen für EDV-Anlagen (außer 7100-74"/>
        <s v="Arbeitsspeicher, RAM"/>
        <s v="Festspeicher (für Mikroprogramme) ROM, PROM"/>
        <s v="Optische Speichereinheiten und Steuergeräte (EDV)"/>
        <s v="Magnetplatteneinheiten und Steuergeräte"/>
        <s v="Digital-Magnetbandgeräte und Steuergeräte"/>
        <s v="Analog-Magnetbandgeräte und Zubehör (außer 6710 un"/>
        <s v="Transientrecorder, digitale Signalspeicher"/>
        <s v="Datenträger für EDV"/>
        <s v="Sonstige Datenspeicher (außer 7100-7180)"/>
        <s v="Datensichtgeräte, Eingabetastaturen, Bildschirmter"/>
        <s v="Zifferndrucker, Blattschreiber, Matrixdrucker"/>
        <s v="Lochkartenleser, -stanzer"/>
        <s v="Lochstreifenleser, -stanzer"/>
        <s v="Zeilendrucker, Schnelldrucker"/>
        <s v="Photofilmausgabeeinheiten, COM"/>
        <s v="Hard-Copy-Geräte"/>
        <s v="Belegleser"/>
        <s v="Sonstige Ein-/Ausgabe-Einheiten"/>
        <s v="Prozeßperipherie, Datenübertragung (außer 6000-699"/>
        <s v="Standard-Interfaces (A/D- und D/A-Wandler-Baugrupp"/>
        <s v="Meßstellenumschaltgeräte, Data-Logger, Multiplexer"/>
        <s v="Meß- und Prüfautomaten, Logikprüfgeräte"/>
        <s v="Signalstruktur-Analysengeräte, Statistikgeräte (au"/>
        <s v="Umsetzer (Converter)"/>
        <s v="Bandlauf-Steuergeräte und Zeitcode-Generatoren"/>
        <s v="Graphische Datenerfassungsgeräte"/>
        <s v="Kurvenabtaster (automatisch), Kurven-Digitalisierg"/>
        <s v="Analytische Bildauswertesysteme"/>
        <s v="Graphische Ausgabeeinheiten, Plotter, rechnergeste"/>
        <s v="Interaktive graphische Bildschirmsysteme"/>
        <s v="CAD-, CAM-Systeme (computer-aided-design, -manufac"/>
        <s v="Integrierte Fertigungssysteme"/>
        <s v="Sonstige Geräte für graphische Datenverarbeitung ("/>
        <s v="Mittelwertrechner und Vielkanalanalysatoren (außer"/>
        <s v="Korrelationsrechner, Korrelationsmeßgeräte"/>
        <s v="Fourier-Analysatoren, Kurven-Analysatoren und -Syn"/>
        <s v="Kleinrechner, (Tischrechner, Taschenrechner)"/>
        <s v="Programmierhilfen, Programmiergeräte"/>
        <s v="Sonstige Rechengeräte und mathematische Instrument"/>
        <s v="Betriebssysteme"/>
        <s v="Compiler-, Interpreter-Software"/>
        <s v="Netzwerk-Software"/>
        <s v="Datenbanksysteme"/>
        <s v="Textverarbeitungssoftware"/>
        <s v="Wissenschaftliche Programme"/>
        <s v="Graphik-Programme"/>
        <s v="Anwendersoftware (außer 7700-7730)"/>
        <s v="Softwarelizenzen"/>
        <s v="Gebläse, Lüfter"/>
        <s v="Gasverdichter, Kompressoren"/>
        <s v="Pumpen für Flüssigkeiten"/>
        <s v="Hochdruckpumpen (für Gase und Flüssigkeiten) über"/>
        <s v="Dosierpumpen, Schlauchpumpen"/>
        <s v="Spezielle Pumpen (außer 3700, 3710 und 8000-8040)"/>
        <s v="Be- und Entwässerungsanlagen"/>
        <s v="Armaturen, Ventile, Schieber (außer 8170, 8180 und"/>
        <s v="Sonstige Pumpen und Kompressoren, Zubehör (außer80"/>
        <s v="Mechanische Vakuumpumpen (Vorpumpen)"/>
        <s v="Treibmittelpumpen (Dampfstrahl, Diffusion)"/>
        <s v="Sorptionspumpen, Ionenpumpen einschl. Netzgeräte"/>
        <s v="Turbomolekularpumpen"/>
        <s v="Spezielle Vakuumpumpen"/>
        <s v="Vakuumpumpstände (mit Vor- und Hochvakuumpumpen)"/>
        <s v="Vakuumventile"/>
        <s v="Vakuumbauteile, Rezipienten, Dampfsperren"/>
        <s v="Sonstige Vakuumpumpen und Zubehör (außer 8100-8180"/>
        <s v="Reaktionsgefäße für Hochdruck, Autoklaven"/>
        <s v="Druckbehälter (außer Gasflaschen)"/>
        <s v="Druckluftanlagen, Druckluftversorgung"/>
        <s v="Helium-Rückgewinnungsanlagen"/>
        <s v="Hydraulikanlagen (ohne Pressen)"/>
        <s v="Hochdruckanlagen"/>
        <s v="Hochdruckventile und Bauteile für Hochdruckanlagen"/>
        <s v="Gasflaschen und Zubehör"/>
        <s v="Sonstige Druckanlagen (außer 8200-8280)"/>
        <s v="Labor-Vakuumeinrichtung"/>
        <s v="UHV-Anlagen zur Analytik"/>
        <s v="Ultrahochvakuumanlagen"/>
        <s v="Vakuumbedampfungsanlagen und -präparieranlagen für"/>
        <s v="Gefriertrocknungsanlagen"/>
        <s v="Manometer und Vakuum-Meter (mechanisch undelektrom"/>
        <s v="Vakuummeter für Hochvakuum, UHV, thermische Vakuum"/>
        <s v="Lecksucher"/>
        <s v="Schichtdickenmeßgeräte, Verdampfungs- und Steuerge"/>
        <s v="Sonstige Vakuumgeräte und -anlagen (außer 8300-838"/>
        <s v="Kammeröfen, Muffelöfen, Rohröfen"/>
        <s v="Brenner und spezielle Wärmegeräte, Zünd- undÜberwa"/>
        <s v="Spezielle Öfen (Induktions-, Lichtbogenheizung,Vak"/>
        <s v="Lufterhitzer, Luftheizgeräte (transportabel),Infra"/>
        <s v="Dampferzeuger (für Laboratorien), Dämpfanlagen"/>
        <s v="Trocknungsanlagen, Exsikkatoren"/>
        <s v="Bad- und Einhängethermostaten, Temperiergeräte"/>
        <s v="Laborheizgeräte und Brenner"/>
        <s v="Sonstige Öfen und Wärmegeräte (außer 8400-8480)"/>
        <s v="Kältemaschinen (bis -100 Grd C), Eiserzeuger,Rückk"/>
        <s v="Kühlschränke und Gefriertruhen (bis -100 Grad C)"/>
        <s v="Kryostaten, Tauchkühler (bis -100 Grad C)"/>
        <s v="Kältemaschinen und Refrigeratoren (unter -100 Grad"/>
        <s v="Tiefgefrieranlagen (flüssiger Stickstoff)"/>
        <s v="Spezielle Kryostaten (für tiefste Temperaturen)"/>
        <s v="Gasverflüssigungs-, Luftzerlegungsanlagen"/>
        <s v="Helium- und Wasserstoff-Verflüssigungsanlagen"/>
        <s v="Behälter für flüssige Gase"/>
        <s v="Sonstige Kälteanlagen und -geräte (außer 8500-8580"/>
        <s v="Thermometer, (Berührungsthermometer), allgemein (a"/>
        <s v="Spezielle Thermometer für tiefste Temperaturen(ein"/>
        <s v="Strahlungsthermometer, Pyrometer, Thermosonden"/>
        <s v="Kalorimeter und Heizwertschreiber (außer 8650, 866"/>
        <s v="Spezielle Kalorimeter"/>
        <s v="Thermoanalysegeräte (DTA, DTG), Dilatometer"/>
        <s v="Temperaturregler"/>
        <s v="Geräte zur Messung von Schmelzpunkt, Siedepunkt,Tr"/>
        <s v="Sonstige Meßgeräte für thermische Größen (außer 86"/>
        <s v="Mechanisch abtastende Längen- und Dickenmeßgeräte,"/>
        <s v="Optische Längenmeßgeräte (außer 0620-0670 undMeßmi"/>
        <s v="Elektronische und pneumatische Längenmeßgeräte,Weg"/>
        <s v="Winkelmeßgeräte, Goniometer, Drehgeber"/>
        <s v="Dehnungsmeßgeräte und -meßbrücken"/>
        <s v="Planimeter, mechanische Integraphen"/>
        <s v="Füllstandsmeßgeräte (kapazitiv, Kernstrahlung,Ultr"/>
        <s v="Volumenmeßgeräte (außer 1900 und 1920)"/>
        <s v="Sonstige Meßgeräte für Länge, Fläche, Rauminhalt"/>
        <s v="Zeitnormale, Atomuhren"/>
        <s v="Elektronische Uhren (außer 6150 und 7370)"/>
        <s v="Mechanische Präzisionsuhren, Chronometer"/>
        <s v="Laboruhren (Kurzzeitmesser, Stoppuhren)"/>
        <s v="Schaltuhren, Zeitsteuergeräte"/>
        <s v="Geschwindigkeitsmeßgeräte (außer 0470, 0530, 1920"/>
        <s v="Drehzahlmeßgeräte, Umdrehungszähler"/>
        <s v="Sonstige Meßgeräte für Zeit, Geschwindigkeit, Dreh"/>
        <s v="Industrie- und Handelswaagen"/>
        <s v="Laborwaagen, Präzisionswaagen"/>
        <s v="Analysenwaagen (Makro- Mikro-), mechanisch undelek"/>
        <s v="Spezielle Waagen (ferngesteuert, registrierend)"/>
        <s v="Beschleunigungsmeßgeräte (außer Seismometer)"/>
        <s v="Auswuchtmaschinen, Unwuchtmeßeinrichtungen"/>
        <s v="Kraftmeßgeräte (einschl. elektronischem Anzeigeger"/>
        <s v="Meßgeräte für Drehmoment, mechanische Leistung (Me"/>
        <s v="Sonstige Meßgeräte für Masse und Kraft (außer 8900"/>
        <s v="Grundstücke (DIN 276 1.0.)"/>
        <s v="Verkehrsanlagen (DIN 276 5.7.)"/>
        <s v="Geländegestaltung, gärtnerische Anlagen, Sportanla"/>
        <s v="Gebäude (mit Wohn- und Arbeitsräumen, außer 9060)"/>
        <s v="Einzäunungen, Einfriedigungen (DIN 276 5.1.)"/>
        <s v="Baracken, Gewächshäuser, Maschinenhallen"/>
        <s v="Außenbeleuchtung"/>
        <s v="Tische, allgemein"/>
        <s v="Schreibtische"/>
        <s v="Sitzmöbel (Stühle, Bänke)"/>
        <s v="Betten und Liegemöbel (außer Krankenbetten 9300)"/>
        <s v="Schränke, Regale, Bibliothekseinrichtungen (außer"/>
        <s v="Garderobeeinrichtungen"/>
        <s v="Kleinmöbel, Aktenständer, Pulte"/>
        <s v="Bewegliche Leuchten und spezielle Beleuchtungskörp"/>
        <s v="Kunstgegenstände, Bilder, sakrale Gegenstände"/>
        <s v="Sonstiges allgemeines Mobiliar und Raumausstattung"/>
        <s v="Schreibmaschinen"/>
        <s v="Schreib- und Organisationsautomaten, Adressiermasc"/>
        <s v="Buchungsmaschinen, Registrierkassen, Frankiermasch"/>
        <s v="Diktiergeräte"/>
        <s v="Karteigeräte, Registraturen"/>
        <s v="Zeichenmaschinen und -geräte (außer rechnergesteue"/>
        <s v="Kopiergeräte, Lichtpausmaschinen (außer Druckmasch"/>
        <s v="Tresore, spezielle Kassenausrüstung"/>
        <s v="Sonstige spezielle Büroeinrichtung"/>
        <s v="Krankenbetten"/>
        <s v="Krankentransportwagen, Tragen"/>
        <s v="Transportmittel für Medikamente, Speisen, Wäsche i"/>
        <s v="Spezialstühle für Kranke"/>
        <s v="Spezialtische, Nachttische"/>
        <s v="Medikamentenschränke, Apothekeneinrichtung"/>
        <s v="Sterilisations- und Desinfektionsanlagen"/>
        <s v="Sonstige allgemeine Klinikeinrichtung"/>
        <s v="Werktische, Hobelbänke"/>
        <s v="Werkzeugschränke und -wagen, Montagekästen und -wa"/>
        <s v="Leitern, Gerüste, Gestelle, Montagevorrichtungen"/>
        <s v="Transportkarren, Hebe- und Kippvorrichtungen"/>
        <s v="Behälter, Wannen, Fässer"/>
        <s v="Labortische und -aufbauten"/>
        <s v="Absauganlagen, Laborabzüge (außer Isotopenabzüge 0"/>
        <s v="Labor-Spülmaschinen und -Reinigungsgeräte"/>
        <s v="Laborschränke, Chemikalien-Schränke"/>
        <s v="Sonstige Werkstatt- und Laborausrüstung, Werkzeuge"/>
        <s v="Koch-, Back- und Bratanlagen"/>
        <s v="Küchenmaschinen und spezielle Küchengeräte"/>
        <s v="Geschirrspül- und -trockengeräte"/>
        <s v="Ladeneinrichtungen"/>
        <s v="Büffeteinrichtungen, Getränkezubereitung, Kühlvitr"/>
        <s v="Verkaufsautomaten, Geldwechselautomaten"/>
        <s v="Servierwagen"/>
        <s v="Kühlräume und Vorratslager für Lebensmittel"/>
        <s v="Sonstige Küchen- und Kasino- Einrichtungen"/>
        <s v="Waschmaschinen und -automaten"/>
        <s v="Wäschetrockengeräte"/>
        <s v="Bügelgeräte und -maschinen"/>
        <s v="Nähmaschinen (Haushalt-Nähmaschinen)"/>
        <s v="Arbeitskleidung, Dienstkleidung, Schutzkleidung"/>
        <s v="Raumpflegegeräte (Staubsauger, Bohnermaschinen)"/>
        <s v="Warmwassererzeuger (Speicher, Durchlauferhitzer, B"/>
        <s v="Einrichtungsgegenstände für sanitäre Räume und Ger"/>
        <s v="Sonstige Geräte für Wäscherei und Reinigung"/>
        <s v="Lehrmittel, Diapositive, Lehrfilme (außer 6700-679"/>
        <s v="Demonstrationsgeräte, Modelle"/>
        <s v="Musikinstrumente und Zubehör"/>
        <m/>
        <s v="Wandtafeln, Kartenständer, Projektionswände"/>
        <s v="Expeditions- und Reiseausrüstung"/>
        <s v="Sportgeräte, Taucherausrüstungen"/>
        <s v="Konstruktions- und Lehrbaukästen"/>
        <s v="Sammlungen"/>
        <s v="Literatur und Medien ND 5J."/>
        <s v="Bücher, sonst. Medien"/>
        <s v="Schriftgut Wertbeständig"/>
        <s v="Stromversorgung und Niederspannungs-Installation"/>
        <s v="Wasserversorgung und -entsorgung (außer 1970)"/>
        <s v="Gasversorgung und Fernheizung (außer 1100 und 1920"/>
        <s v="Heizungs- und Klimaanlagen, Lüftung, Klimakammern"/>
        <s v="Schutzräume und -ausrüstung"/>
        <s v="Notbeleuchtungsanlagen (außer 6010 und 6050)"/>
        <s v="Feuerschutz- und -meldeanlagen, Blitzableiteranlag"/>
        <s v="Feuerlöschgeräte und Feuerwehrausrüstung"/>
        <s v="Geräte für Erste Hilfe und Katastrophen-Einsatz,Se"/>
        <s v="Sonstige Versorgungsanlagen und Schutzeinrichtunge"/>
        <s v="Ausrüstung allgemein (für Grundstücke und Gebäude)"/>
        <s v="Tierställe, Terrarien, Aquarien, Vogelkäfige"/>
        <s v="Gartengeräte, transportable Gewächshäuser"/>
        <s v="Garageneinrichtung, Autowaschanlagen"/>
        <s v="Tanks für Heizöl und Kraftstoffe"/>
        <s v="Müllbehälter und -anlagen, Schrottverwertungsanlag"/>
        <s v="Verpackungsgeräte (Versand-)"/>
        <s v="Fahrradständer, Fahnenmaste, Wäschepfähle"/>
        <s v="Waffen"/>
        <s v="Pauschale Bewertung Betriebs- u. GA"/>
      </sharedItems>
    </cacheField>
    <cacheField name="Bestandskonto" numFmtId="0">
      <sharedItems containsSemiMixedTypes="0" containsString="0" containsNumber="1" containsInteger="1" minValue="50" maxValue="679012"/>
    </cacheField>
    <cacheField name="Bestandskonto2" numFmtId="0">
      <sharedItems/>
    </cacheField>
    <cacheField name="Anlagenklasse" numFmtId="0">
      <sharedItems count="34">
        <s v="T00300"/>
        <s v="B00600"/>
        <s v="B00200"/>
        <s v="T00100"/>
        <s v="T79000"/>
        <s v="T79100"/>
        <s v="T00400"/>
        <s v="B89100"/>
        <s v="B00500"/>
        <s v="B00701"/>
        <s v="B00100"/>
        <s v="B00700"/>
        <s v="T00401"/>
        <s v="T00500"/>
        <s v="T00800"/>
        <s v="I00500"/>
        <s v="B89000"/>
        <s v="B09995"/>
        <s v="I09999"/>
        <s v="U00100"/>
        <s v="U00200"/>
        <s v="U00400"/>
        <s v="U00500"/>
        <s v="U00600"/>
        <s v="B00800"/>
        <s v="B00899"/>
        <s v="B00603"/>
        <s v="B00900"/>
        <s v="B00602"/>
        <s v="B09999"/>
        <s v="B00601"/>
        <s v="B00400"/>
        <s v="B00799"/>
        <s v="B00699"/>
      </sharedItems>
    </cacheField>
    <cacheField name="Anlagenklasse2" numFmtId="0">
      <sharedItems count="34">
        <s v="Wissenschaftliche Anlagen und Geräte"/>
        <s v="Sonstige Betriebs- und Geschäftsausstattung"/>
        <s v="Werkstätteneinrichtung"/>
        <s v="Anl. u. Masch. d. Energievers. u. Betriebstechnik"/>
        <s v="GWG techn. Anlagen und Maschinen"/>
        <s v="Sammelposten GWG techn. Anlagen u. Maschinen"/>
        <s v="Techn. Anl. IuK - Netze; Großrechner/Server"/>
        <s v="Sammelposten GWG Betr.- u. Geschäftsausstattung"/>
        <s v="Fahrzeuge und Transportmittel"/>
        <s v="Betriebs- und Geschäftsausstattung des Nachrichten- u. Fernmeldewesens"/>
        <s v="Lebewesen und Pflanzen"/>
        <s v="Betriebs- und Geschäftsausstattung IuK - Arbeitsplatz-PC"/>
        <s v="Techn. Anl. IuK - Nachrichten- und Fernmeldewesen"/>
        <s v="Überwachungs- und Kontrollanlagen"/>
        <s v="Sonst. technische Anlagen, Maschinen und Geräte"/>
        <s v="Erworbene Software"/>
        <s v="GWG Betriebs- und Geschaeftsausstattung"/>
        <s v="GWG Software"/>
        <s v="GWGs -- Immaterielle Vermögensgegenstände"/>
        <s v="Unbebaute Grundstücke"/>
        <s v="Bebaute Grundstücke"/>
        <s v="Betriebsgebäude"/>
        <s v="Verwaltungsgebäude"/>
        <s v="Wohngebäude"/>
        <s v="Büromöbel und Büroausstattung"/>
        <s v="Pauschale Bewertungen Büromöbel und -ausstattungen"/>
        <s v="Kunstgegenstände in der Verwaltung"/>
        <s v="Medienbestand der Bibliotheken und anderer Leistungseinrichtungen"/>
        <s v="Sanitätsausrüstung"/>
        <s v="GWGs - Betriebs- und Geschäftsausstattung"/>
        <s v="Dienstkleidung, Arbeitsschutzbekleidung"/>
        <s v="Waffen und ähnliche Geräte"/>
        <s v="Pauschale Bewertungen IuK - Geräte u. Ausstattungen"/>
        <s v="Pauschale Bewertungen Sonstige Betriebs- und eschäftsausstattung"/>
      </sharedItems>
    </cacheField>
    <cacheField name="Kostenart" numFmtId="0">
      <sharedItems containsString="0" containsBlank="1" containsNumber="1" containsInteger="1" minValue="6550" maxValue="66488231"/>
    </cacheField>
    <cacheField name="Kostenart2" numFmtId="0">
      <sharedItems containsBlank="1"/>
    </cacheField>
    <cacheField name="Nutzungsdauer" numFmtId="0">
      <sharedItems containsSemiMixedTypes="0" containsString="0" containsNumber="1" containsInteger="1" minValue="0" maxValue="6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38">
  <r>
    <n v="0"/>
    <x v="0"/>
    <n v="720"/>
    <s v="Wissenschaftl.Anlagen u.Geräte"/>
    <x v="0"/>
    <x v="0"/>
    <n v="663720"/>
    <s v="AfA:Wissenschaftl.Anl.u.Geräte"/>
    <n v="96"/>
  </r>
  <r>
    <n v="10"/>
    <x v="1"/>
    <n v="720"/>
    <s v="Wissenschaftl.Anlagen u.Geräte"/>
    <x v="0"/>
    <x v="0"/>
    <n v="663720"/>
    <s v="AfA:Wissenschaftl.Anl.u.Geräte"/>
    <n v="144"/>
  </r>
  <r>
    <n v="20"/>
    <x v="2"/>
    <n v="720"/>
    <s v="Wissenschaftl.Anlagen u.Geräte"/>
    <x v="0"/>
    <x v="0"/>
    <n v="663720"/>
    <s v="AfA:Wissenschaftl.Anl.u.Geräte"/>
    <n v="120"/>
  </r>
  <r>
    <n v="40"/>
    <x v="3"/>
    <n v="720"/>
    <s v="Wissenschaftl.Anlagen u.Geräte"/>
    <x v="0"/>
    <x v="0"/>
    <n v="663720"/>
    <s v="AfA:Wissenschaftl.Anl.u.Geräte"/>
    <n v="96"/>
  </r>
  <r>
    <n v="40"/>
    <x v="3"/>
    <n v="890"/>
    <s v="Geringw. Vermögensg.d. BGA"/>
    <x v="1"/>
    <x v="1"/>
    <n v="664890"/>
    <s v="AfA:GWG Vermögensgegenst.d.BGA"/>
    <n v="1"/>
  </r>
  <r>
    <n v="40"/>
    <x v="3"/>
    <n v="7301"/>
    <s v="EDV-Anlagen"/>
    <x v="0"/>
    <x v="0"/>
    <n v="663730"/>
    <s v="AfA:EDV-Anl./Medien-u.Tontechn"/>
    <n v="96"/>
  </r>
  <r>
    <n v="40"/>
    <x v="3"/>
    <n v="7302"/>
    <s v="Medientechnik"/>
    <x v="0"/>
    <x v="0"/>
    <n v="6637302"/>
    <s v="AfA: Medientechnik"/>
    <n v="96"/>
  </r>
  <r>
    <n v="50"/>
    <x v="4"/>
    <n v="720"/>
    <s v="Wissenschaftl.Anlagen u.Geräte"/>
    <x v="0"/>
    <x v="0"/>
    <n v="663720"/>
    <s v="AfA:Wissenschaftl.Anl.u.Geräte"/>
    <n v="96"/>
  </r>
  <r>
    <n v="60"/>
    <x v="5"/>
    <n v="720"/>
    <s v="Wissenschaftl.Anlagen u.Geräte"/>
    <x v="0"/>
    <x v="0"/>
    <n v="663720"/>
    <s v="AfA:Wissenschaftl.Anl.u.Geräte"/>
    <n v="96"/>
  </r>
  <r>
    <n v="60"/>
    <x v="5"/>
    <n v="7303"/>
    <s v="Tontechnik"/>
    <x v="0"/>
    <x v="0"/>
    <n v="6637303"/>
    <s v="AfA: Tontechnik"/>
    <n v="120"/>
  </r>
  <r>
    <n v="70"/>
    <x v="6"/>
    <n v="720"/>
    <s v="Wissenschaftl.Anlagen u.Geräte"/>
    <x v="0"/>
    <x v="0"/>
    <n v="663720"/>
    <s v="AfA:Wissenschaftl.Anl.u.Geräte"/>
    <n v="96"/>
  </r>
  <r>
    <n v="80"/>
    <x v="7"/>
    <n v="720"/>
    <s v="Wissenschaftl.Anlagen u.Geräte"/>
    <x v="0"/>
    <x v="0"/>
    <n v="663720"/>
    <s v="AfA:Wissenschaftl.Anl.u.Geräte"/>
    <n v="120"/>
  </r>
  <r>
    <n v="90"/>
    <x v="8"/>
    <n v="720"/>
    <s v="Wissenschaftl.Anlagen u.Geräte"/>
    <x v="0"/>
    <x v="0"/>
    <n v="663720"/>
    <s v="AfA:Wissenschaftl.Anl.u.Geräte"/>
    <n v="96"/>
  </r>
  <r>
    <n v="90"/>
    <x v="8"/>
    <n v="7303"/>
    <s v="Tontechnik"/>
    <x v="0"/>
    <x v="0"/>
    <n v="6637303"/>
    <s v="AfA: Tontechnik"/>
    <n v="120"/>
  </r>
  <r>
    <n v="100"/>
    <x v="9"/>
    <n v="720"/>
    <s v="Wissenschaftl.Anlagen u.Geräte"/>
    <x v="0"/>
    <x v="0"/>
    <n v="663720"/>
    <s v="AfA:Wissenschaftl.Anl.u.Geräte"/>
    <n v="144"/>
  </r>
  <r>
    <n v="110"/>
    <x v="10"/>
    <n v="720"/>
    <s v="Wissenschaftl.Anlagen u.Geräte"/>
    <x v="0"/>
    <x v="0"/>
    <n v="663720"/>
    <s v="AfA:Wissenschaftl.Anl.u.Geräte"/>
    <n v="144"/>
  </r>
  <r>
    <n v="120"/>
    <x v="11"/>
    <n v="720"/>
    <s v="Wissenschaftl.Anlagen u.Geräte"/>
    <x v="0"/>
    <x v="0"/>
    <n v="663720"/>
    <s v="AfA:Wissenschaftl.Anl.u.Geräte"/>
    <n v="144"/>
  </r>
  <r>
    <n v="130"/>
    <x v="12"/>
    <n v="720"/>
    <s v="Wissenschaftl.Anlagen u.Geräte"/>
    <x v="0"/>
    <x v="0"/>
    <n v="663720"/>
    <s v="AfA:Wissenschaftl.Anl.u.Geräte"/>
    <n v="144"/>
  </r>
  <r>
    <n v="140"/>
    <x v="13"/>
    <n v="720"/>
    <s v="Wissenschaftl.Anlagen u.Geräte"/>
    <x v="0"/>
    <x v="0"/>
    <n v="663720"/>
    <s v="AfA:Wissenschaftl.Anl.u.Geräte"/>
    <n v="96"/>
  </r>
  <r>
    <n v="150"/>
    <x v="14"/>
    <n v="720"/>
    <s v="Wissenschaftl.Anlagen u.Geräte"/>
    <x v="0"/>
    <x v="0"/>
    <n v="663720"/>
    <s v="AfA:Wissenschaftl.Anl.u.Geräte"/>
    <n v="96"/>
  </r>
  <r>
    <n v="160"/>
    <x v="15"/>
    <n v="720"/>
    <s v="Wissenschaftl.Anlagen u.Geräte"/>
    <x v="0"/>
    <x v="0"/>
    <n v="663720"/>
    <s v="AfA:Wissenschaftl.Anl.u.Geräte"/>
    <n v="96"/>
  </r>
  <r>
    <n v="190"/>
    <x v="16"/>
    <n v="720"/>
    <s v="Wissenschaftl.Anlagen u.Geräte"/>
    <x v="0"/>
    <x v="0"/>
    <n v="663720"/>
    <s v="AfA:Wissenschaftl.Anl.u.Geräte"/>
    <n v="96"/>
  </r>
  <r>
    <n v="200"/>
    <x v="17"/>
    <n v="720"/>
    <s v="Wissenschaftl.Anlagen u.Geräte"/>
    <x v="0"/>
    <x v="0"/>
    <n v="663720"/>
    <s v="AfA:Wissenschaftl.Anl.u.Geräte"/>
    <n v="72"/>
  </r>
  <r>
    <n v="210"/>
    <x v="18"/>
    <n v="720"/>
    <s v="Wissenschaftl.Anlagen u.Geräte"/>
    <x v="0"/>
    <x v="0"/>
    <n v="663720"/>
    <s v="AfA:Wissenschaftl.Anl.u.Geräte"/>
    <n v="240"/>
  </r>
  <r>
    <n v="220"/>
    <x v="19"/>
    <n v="720"/>
    <s v="Wissenschaftl.Anlagen u.Geräte"/>
    <x v="0"/>
    <x v="0"/>
    <n v="663720"/>
    <s v="AfA:Wissenschaftl.Anl.u.Geräte"/>
    <n v="120"/>
  </r>
  <r>
    <n v="230"/>
    <x v="20"/>
    <n v="720"/>
    <s v="Wissenschaftl.Anlagen u.Geräte"/>
    <x v="0"/>
    <x v="0"/>
    <n v="663720"/>
    <s v="AfA:Wissenschaftl.Anl.u.Geräte"/>
    <n v="240"/>
  </r>
  <r>
    <n v="240"/>
    <x v="21"/>
    <n v="720"/>
    <s v="Wissenschaftl.Anlagen u.Geräte"/>
    <x v="0"/>
    <x v="0"/>
    <n v="663720"/>
    <s v="AfA:Wissenschaftl.Anl.u.Geräte"/>
    <n v="120"/>
  </r>
  <r>
    <n v="260"/>
    <x v="22"/>
    <n v="720"/>
    <s v="Wissenschaftl.Anlagen u.Geräte"/>
    <x v="0"/>
    <x v="0"/>
    <n v="663720"/>
    <s v="AfA:Wissenschaftl.Anl.u.Geräte"/>
    <n v="96"/>
  </r>
  <r>
    <n v="270"/>
    <x v="23"/>
    <n v="720"/>
    <s v="Wissenschaftl.Anlagen u.Geräte"/>
    <x v="0"/>
    <x v="0"/>
    <n v="663720"/>
    <s v="AfA:Wissenschaftl.Anl.u.Geräte"/>
    <n v="120"/>
  </r>
  <r>
    <n v="280"/>
    <x v="24"/>
    <n v="720"/>
    <s v="Wissenschaftl.Anlagen u.Geräte"/>
    <x v="0"/>
    <x v="0"/>
    <n v="663720"/>
    <s v="AfA:Wissenschaftl.Anl.u.Geräte"/>
    <n v="120"/>
  </r>
  <r>
    <n v="310"/>
    <x v="25"/>
    <n v="720"/>
    <s v="Wissenschaftl.Anlagen u.Geräte"/>
    <x v="0"/>
    <x v="0"/>
    <n v="663720"/>
    <s v="AfA:Wissenschaftl.Anl.u.Geräte"/>
    <n v="120"/>
  </r>
  <r>
    <n v="320"/>
    <x v="26"/>
    <n v="720"/>
    <s v="Wissenschaftl.Anlagen u.Geräte"/>
    <x v="0"/>
    <x v="0"/>
    <n v="663720"/>
    <s v="AfA:Wissenschaftl.Anl.u.Geräte"/>
    <n v="168"/>
  </r>
  <r>
    <n v="330"/>
    <x v="27"/>
    <n v="720"/>
    <s v="Wissenschaftl.Anlagen u.Geräte"/>
    <x v="0"/>
    <x v="0"/>
    <n v="663720"/>
    <s v="AfA:Wissenschaftl.Anl.u.Geräte"/>
    <n v="120"/>
  </r>
  <r>
    <n v="350"/>
    <x v="28"/>
    <n v="720"/>
    <s v="Wissenschaftl.Anlagen u.Geräte"/>
    <x v="0"/>
    <x v="0"/>
    <n v="663720"/>
    <s v="AfA:Wissenschaftl.Anl.u.Geräte"/>
    <n v="120"/>
  </r>
  <r>
    <n v="360"/>
    <x v="29"/>
    <n v="720"/>
    <s v="Wissenschaftl.Anlagen u.Geräte"/>
    <x v="0"/>
    <x v="0"/>
    <n v="663720"/>
    <s v="AfA:Wissenschaftl.Anl.u.Geräte"/>
    <n v="240"/>
  </r>
  <r>
    <n v="370"/>
    <x v="30"/>
    <n v="720"/>
    <s v="Wissenschaftl.Anlagen u.Geräte"/>
    <x v="0"/>
    <x v="0"/>
    <n v="663720"/>
    <s v="AfA:Wissenschaftl.Anl.u.Geräte"/>
    <n v="240"/>
  </r>
  <r>
    <n v="380"/>
    <x v="31"/>
    <n v="720"/>
    <s v="Wissenschaftl.Anlagen u.Geräte"/>
    <x v="0"/>
    <x v="0"/>
    <n v="663720"/>
    <s v="AfA:Wissenschaftl.Anl.u.Geräte"/>
    <n v="96"/>
  </r>
  <r>
    <n v="390"/>
    <x v="32"/>
    <n v="720"/>
    <s v="Wissenschaftl.Anlagen u.Geräte"/>
    <x v="0"/>
    <x v="0"/>
    <n v="663720"/>
    <s v="AfA:Wissenschaftl.Anl.u.Geräte"/>
    <n v="96"/>
  </r>
  <r>
    <n v="400"/>
    <x v="33"/>
    <n v="720"/>
    <s v="Wissenschaftl.Anlagen u.Geräte"/>
    <x v="0"/>
    <x v="0"/>
    <n v="663720"/>
    <s v="AfA:Wissenschaftl.Anl.u.Geräte"/>
    <n v="144"/>
  </r>
  <r>
    <n v="410"/>
    <x v="34"/>
    <n v="720"/>
    <s v="Wissenschaftl.Anlagen u.Geräte"/>
    <x v="0"/>
    <x v="0"/>
    <n v="663720"/>
    <s v="AfA:Wissenschaftl.Anl.u.Geräte"/>
    <n v="240"/>
  </r>
  <r>
    <n v="420"/>
    <x v="35"/>
    <n v="720"/>
    <s v="Wissenschaftl.Anlagen u.Geräte"/>
    <x v="0"/>
    <x v="0"/>
    <n v="663720"/>
    <s v="AfA:Wissenschaftl.Anl.u.Geräte"/>
    <n v="120"/>
  </r>
  <r>
    <n v="430"/>
    <x v="36"/>
    <n v="720"/>
    <s v="Wissenschaftl.Anlagen u.Geräte"/>
    <x v="0"/>
    <x v="0"/>
    <n v="663720"/>
    <s v="AfA:Wissenschaftl.Anl.u.Geräte"/>
    <n v="96"/>
  </r>
  <r>
    <n v="440"/>
    <x v="37"/>
    <n v="720"/>
    <s v="Wissenschaftl.Anlagen u.Geräte"/>
    <x v="0"/>
    <x v="0"/>
    <n v="663720"/>
    <s v="AfA:Wissenschaftl.Anl.u.Geräte"/>
    <n v="96"/>
  </r>
  <r>
    <n v="450"/>
    <x v="38"/>
    <n v="720"/>
    <s v="Wissenschaftl.Anlagen u.Geräte"/>
    <x v="0"/>
    <x v="0"/>
    <n v="663720"/>
    <s v="AfA:Wissenschaftl.Anl.u.Geräte"/>
    <n v="96"/>
  </r>
  <r>
    <n v="460"/>
    <x v="39"/>
    <n v="720"/>
    <s v="Wissenschaftl.Anlagen u.Geräte"/>
    <x v="0"/>
    <x v="0"/>
    <n v="663720"/>
    <s v="AfA:Wissenschaftl.Anl.u.Geräte"/>
    <n v="96"/>
  </r>
  <r>
    <n v="470"/>
    <x v="40"/>
    <n v="720"/>
    <s v="Wissenschaftl.Anlagen u.Geräte"/>
    <x v="0"/>
    <x v="0"/>
    <n v="663720"/>
    <s v="AfA:Wissenschaftl.Anl.u.Geräte"/>
    <n v="96"/>
  </r>
  <r>
    <n v="480"/>
    <x v="41"/>
    <n v="720"/>
    <s v="Wissenschaftl.Anlagen u.Geräte"/>
    <x v="0"/>
    <x v="0"/>
    <n v="663720"/>
    <s v="AfA:Wissenschaftl.Anl.u.Geräte"/>
    <n v="72"/>
  </r>
  <r>
    <n v="490"/>
    <x v="42"/>
    <n v="720"/>
    <s v="Wissenschaftl.Anlagen u.Geräte"/>
    <x v="0"/>
    <x v="0"/>
    <n v="663720"/>
    <s v="AfA:Wissenschaftl.Anl.u.Geräte"/>
    <n v="96"/>
  </r>
  <r>
    <n v="500"/>
    <x v="43"/>
    <n v="720"/>
    <s v="Wissenschaftl.Anlagen u.Geräte"/>
    <x v="0"/>
    <x v="0"/>
    <n v="663720"/>
    <s v="AfA:Wissenschaftl.Anl.u.Geräte"/>
    <n v="96"/>
  </r>
  <r>
    <n v="510"/>
    <x v="44"/>
    <n v="720"/>
    <s v="Wissenschaftl.Anlagen u.Geräte"/>
    <x v="0"/>
    <x v="0"/>
    <n v="663720"/>
    <s v="AfA:Wissenschaftl.Anl.u.Geräte"/>
    <n v="96"/>
  </r>
  <r>
    <n v="520"/>
    <x v="45"/>
    <n v="720"/>
    <s v="Wissenschaftl.Anlagen u.Geräte"/>
    <x v="0"/>
    <x v="0"/>
    <n v="663720"/>
    <s v="AfA:Wissenschaftl.Anl.u.Geräte"/>
    <n v="96"/>
  </r>
  <r>
    <n v="530"/>
    <x v="46"/>
    <n v="720"/>
    <s v="Wissenschaftl.Anlagen u.Geräte"/>
    <x v="0"/>
    <x v="0"/>
    <n v="663720"/>
    <s v="AfA:Wissenschaftl.Anl.u.Geräte"/>
    <n v="96"/>
  </r>
  <r>
    <n v="540"/>
    <x v="47"/>
    <n v="720"/>
    <s v="Wissenschaftl.Anlagen u.Geräte"/>
    <x v="0"/>
    <x v="0"/>
    <n v="663720"/>
    <s v="AfA:Wissenschaftl.Anl.u.Geräte"/>
    <n v="96"/>
  </r>
  <r>
    <n v="550"/>
    <x v="48"/>
    <n v="720"/>
    <s v="Wissenschaftl.Anlagen u.Geräte"/>
    <x v="0"/>
    <x v="0"/>
    <n v="663720"/>
    <s v="AfA:Wissenschaftl.Anl.u.Geräte"/>
    <n v="96"/>
  </r>
  <r>
    <n v="560"/>
    <x v="49"/>
    <n v="720"/>
    <s v="Wissenschaftl.Anlagen u.Geräte"/>
    <x v="0"/>
    <x v="0"/>
    <n v="663720"/>
    <s v="AfA:Wissenschaftl.Anl.u.Geräte"/>
    <n v="96"/>
  </r>
  <r>
    <n v="570"/>
    <x v="50"/>
    <n v="720"/>
    <s v="Wissenschaftl.Anlagen u.Geräte"/>
    <x v="0"/>
    <x v="0"/>
    <n v="663720"/>
    <s v="AfA:Wissenschaftl.Anl.u.Geräte"/>
    <n v="48"/>
  </r>
  <r>
    <n v="580"/>
    <x v="51"/>
    <n v="720"/>
    <s v="Wissenschaftl.Anlagen u.Geräte"/>
    <x v="0"/>
    <x v="0"/>
    <n v="663720"/>
    <s v="AfA:Wissenschaftl.Anl.u.Geräte"/>
    <n v="48"/>
  </r>
  <r>
    <n v="590"/>
    <x v="52"/>
    <n v="720"/>
    <s v="Wissenschaftl.Anlagen u.Geräte"/>
    <x v="0"/>
    <x v="0"/>
    <n v="663720"/>
    <s v="AfA:Wissenschaftl.Anl.u.Geräte"/>
    <n v="96"/>
  </r>
  <r>
    <n v="600"/>
    <x v="53"/>
    <n v="720"/>
    <s v="Wissenschaftl.Anlagen u.Geräte"/>
    <x v="0"/>
    <x v="0"/>
    <n v="663720"/>
    <s v="AfA:Wissenschaftl.Anl.u.Geräte"/>
    <n v="144"/>
  </r>
  <r>
    <n v="610"/>
    <x v="54"/>
    <n v="720"/>
    <s v="Wissenschaftl.Anlagen u.Geräte"/>
    <x v="0"/>
    <x v="0"/>
    <n v="663720"/>
    <s v="AfA:Wissenschaftl.Anl.u.Geräte"/>
    <n v="144"/>
  </r>
  <r>
    <n v="620"/>
    <x v="55"/>
    <n v="720"/>
    <s v="Wissenschaftl.Anlagen u.Geräte"/>
    <x v="0"/>
    <x v="0"/>
    <n v="663720"/>
    <s v="AfA:Wissenschaftl.Anl.u.Geräte"/>
    <n v="144"/>
  </r>
  <r>
    <n v="640"/>
    <x v="56"/>
    <n v="720"/>
    <s v="Wissenschaftl.Anlagen u.Geräte"/>
    <x v="0"/>
    <x v="0"/>
    <n v="663720"/>
    <s v="AfA:Wissenschaftl.Anl.u.Geräte"/>
    <n v="120"/>
  </r>
  <r>
    <n v="650"/>
    <x v="57"/>
    <n v="720"/>
    <s v="Wissenschaftl.Anlagen u.Geräte"/>
    <x v="0"/>
    <x v="0"/>
    <n v="663720"/>
    <s v="AfA:Wissenschaftl.Anl.u.Geräte"/>
    <n v="96"/>
  </r>
  <r>
    <n v="660"/>
    <x v="58"/>
    <n v="720"/>
    <s v="Wissenschaftl.Anlagen u.Geräte"/>
    <x v="0"/>
    <x v="0"/>
    <n v="663720"/>
    <s v="AfA:Wissenschaftl.Anl.u.Geräte"/>
    <n v="96"/>
  </r>
  <r>
    <n v="670"/>
    <x v="59"/>
    <n v="720"/>
    <s v="Wissenschaftl.Anlagen u.Geräte"/>
    <x v="0"/>
    <x v="0"/>
    <n v="663720"/>
    <s v="AfA:Wissenschaftl.Anl.u.Geräte"/>
    <n v="96"/>
  </r>
  <r>
    <n v="690"/>
    <x v="60"/>
    <n v="720"/>
    <s v="Wissenschaftl.Anlagen u.Geräte"/>
    <x v="0"/>
    <x v="0"/>
    <n v="663720"/>
    <s v="AfA:Wissenschaftl.Anl.u.Geräte"/>
    <n v="96"/>
  </r>
  <r>
    <n v="700"/>
    <x v="61"/>
    <n v="720"/>
    <s v="Wissenschaftl.Anlagen u.Geräte"/>
    <x v="0"/>
    <x v="0"/>
    <n v="663720"/>
    <s v="AfA:Wissenschaftl.Anl.u.Geräte"/>
    <n v="360"/>
  </r>
  <r>
    <n v="710"/>
    <x v="62"/>
    <n v="720"/>
    <s v="Wissenschaftl.Anlagen u.Geräte"/>
    <x v="0"/>
    <x v="0"/>
    <n v="663720"/>
    <s v="AfA:Wissenschaftl.Anl.u.Geräte"/>
    <n v="96"/>
  </r>
  <r>
    <n v="720"/>
    <x v="63"/>
    <n v="720"/>
    <s v="Wissenschaftl.Anlagen u.Geräte"/>
    <x v="0"/>
    <x v="0"/>
    <n v="663720"/>
    <s v="AfA:Wissenschaftl.Anl.u.Geräte"/>
    <n v="96"/>
  </r>
  <r>
    <n v="730"/>
    <x v="64"/>
    <n v="720"/>
    <s v="Wissenschaftl.Anlagen u.Geräte"/>
    <x v="0"/>
    <x v="0"/>
    <n v="663720"/>
    <s v="AfA:Wissenschaftl.Anl.u.Geräte"/>
    <n v="96"/>
  </r>
  <r>
    <n v="740"/>
    <x v="65"/>
    <n v="720"/>
    <s v="Wissenschaftl.Anlagen u.Geräte"/>
    <x v="0"/>
    <x v="0"/>
    <n v="663720"/>
    <s v="AfA:Wissenschaftl.Anl.u.Geräte"/>
    <n v="360"/>
  </r>
  <r>
    <n v="750"/>
    <x v="66"/>
    <n v="720"/>
    <s v="Wissenschaftl.Anlagen u.Geräte"/>
    <x v="0"/>
    <x v="0"/>
    <n v="663720"/>
    <s v="AfA:Wissenschaftl.Anl.u.Geräte"/>
    <n v="72"/>
  </r>
  <r>
    <n v="760"/>
    <x v="67"/>
    <n v="720"/>
    <s v="Wissenschaftl.Anlagen u.Geräte"/>
    <x v="0"/>
    <x v="0"/>
    <n v="663720"/>
    <s v="AfA:Wissenschaftl.Anl.u.Geräte"/>
    <n v="96"/>
  </r>
  <r>
    <n v="790"/>
    <x v="68"/>
    <n v="720"/>
    <s v="Wissenschaftl.Anlagen u.Geräte"/>
    <x v="0"/>
    <x v="0"/>
    <n v="663720"/>
    <s v="AfA:Wissenschaftl.Anl.u.Geräte"/>
    <n v="96"/>
  </r>
  <r>
    <n v="800"/>
    <x v="69"/>
    <n v="720"/>
    <s v="Wissenschaftl.Anlagen u.Geräte"/>
    <x v="0"/>
    <x v="0"/>
    <n v="663720"/>
    <s v="AfA:Wissenschaftl.Anl.u.Geräte"/>
    <n v="120"/>
  </r>
  <r>
    <n v="810"/>
    <x v="70"/>
    <n v="720"/>
    <s v="Wissenschaftl.Anlagen u.Geräte"/>
    <x v="0"/>
    <x v="0"/>
    <n v="663720"/>
    <s v="AfA:Wissenschaftl.Anl.u.Geräte"/>
    <n v="120"/>
  </r>
  <r>
    <n v="850"/>
    <x v="71"/>
    <n v="720"/>
    <s v="Wissenschaftl.Anlagen u.Geräte"/>
    <x v="0"/>
    <x v="0"/>
    <n v="663720"/>
    <s v="AfA:Wissenschaftl.Anl.u.Geräte"/>
    <n v="144"/>
  </r>
  <r>
    <n v="900"/>
    <x v="72"/>
    <n v="720"/>
    <s v="Wissenschaftl.Anlagen u.Geräte"/>
    <x v="0"/>
    <x v="0"/>
    <n v="663720"/>
    <s v="AfA:Wissenschaftl.Anl.u.Geräte"/>
    <n v="120"/>
  </r>
  <r>
    <n v="910"/>
    <x v="73"/>
    <n v="720"/>
    <s v="Wissenschaftl.Anlagen u.Geräte"/>
    <x v="0"/>
    <x v="0"/>
    <n v="663720"/>
    <s v="AfA:Wissenschaftl.Anl.u.Geräte"/>
    <n v="96"/>
  </r>
  <r>
    <n v="920"/>
    <x v="74"/>
    <n v="720"/>
    <s v="Wissenschaftl.Anlagen u.Geräte"/>
    <x v="0"/>
    <x v="0"/>
    <n v="663720"/>
    <s v="AfA:Wissenschaftl.Anl.u.Geräte"/>
    <n v="96"/>
  </r>
  <r>
    <n v="930"/>
    <x v="75"/>
    <n v="720"/>
    <s v="Wissenschaftl.Anlagen u.Geräte"/>
    <x v="0"/>
    <x v="0"/>
    <n v="663720"/>
    <s v="AfA:Wissenschaftl.Anl.u.Geräte"/>
    <n v="96"/>
  </r>
  <r>
    <n v="1000"/>
    <x v="76"/>
    <n v="720"/>
    <s v="Wissenschaftl.Anlagen u.Geräte"/>
    <x v="0"/>
    <x v="0"/>
    <n v="663720"/>
    <s v="AfA:Wissenschaftl.Anl.u.Geräte"/>
    <n v="72"/>
  </r>
  <r>
    <n v="1010"/>
    <x v="77"/>
    <n v="720"/>
    <s v="Wissenschaftl.Anlagen u.Geräte"/>
    <x v="0"/>
    <x v="0"/>
    <n v="663720"/>
    <s v="AfA:Wissenschaftl.Anl.u.Geräte"/>
    <n v="96"/>
  </r>
  <r>
    <n v="1020"/>
    <x v="78"/>
    <n v="720"/>
    <s v="Wissenschaftl.Anlagen u.Geräte"/>
    <x v="0"/>
    <x v="0"/>
    <n v="663720"/>
    <s v="AfA:Wissenschaftl.Anl.u.Geräte"/>
    <n v="72"/>
  </r>
  <r>
    <n v="1040"/>
    <x v="79"/>
    <n v="720"/>
    <s v="Wissenschaftl.Anlagen u.Geräte"/>
    <x v="0"/>
    <x v="0"/>
    <n v="663720"/>
    <s v="AfA:Wissenschaftl.Anl.u.Geräte"/>
    <n v="96"/>
  </r>
  <r>
    <n v="1060"/>
    <x v="80"/>
    <n v="720"/>
    <s v="Wissenschaftl.Anlagen u.Geräte"/>
    <x v="0"/>
    <x v="0"/>
    <n v="663720"/>
    <s v="AfA:Wissenschaftl.Anl.u.Geräte"/>
    <n v="72"/>
  </r>
  <r>
    <n v="1070"/>
    <x v="81"/>
    <n v="720"/>
    <s v="Wissenschaftl.Anlagen u.Geräte"/>
    <x v="0"/>
    <x v="0"/>
    <n v="663720"/>
    <s v="AfA:Wissenschaftl.Anl.u.Geräte"/>
    <n v="72"/>
  </r>
  <r>
    <n v="1080"/>
    <x v="82"/>
    <n v="720"/>
    <s v="Wissenschaftl.Anlagen u.Geräte"/>
    <x v="0"/>
    <x v="0"/>
    <n v="663720"/>
    <s v="AfA:Wissenschaftl.Anl.u.Geräte"/>
    <n v="72"/>
  </r>
  <r>
    <n v="1090"/>
    <x v="83"/>
    <n v="720"/>
    <s v="Wissenschaftl.Anlagen u.Geräte"/>
    <x v="0"/>
    <x v="0"/>
    <n v="663720"/>
    <s v="AfA:Wissenschaftl.Anl.u.Geräte"/>
    <n v="72"/>
  </r>
  <r>
    <n v="1100"/>
    <x v="84"/>
    <n v="720"/>
    <s v="Wissenschaftl.Anlagen u.Geräte"/>
    <x v="0"/>
    <x v="0"/>
    <n v="663720"/>
    <s v="AfA:Wissenschaftl.Anl.u.Geräte"/>
    <n v="72"/>
  </r>
  <r>
    <n v="1110"/>
    <x v="85"/>
    <n v="720"/>
    <s v="Wissenschaftl.Anlagen u.Geräte"/>
    <x v="0"/>
    <x v="0"/>
    <n v="663720"/>
    <s v="AfA:Wissenschaftl.Anl.u.Geräte"/>
    <n v="72"/>
  </r>
  <r>
    <n v="1120"/>
    <x v="86"/>
    <n v="720"/>
    <s v="Wissenschaftl.Anlagen u.Geräte"/>
    <x v="0"/>
    <x v="0"/>
    <n v="663720"/>
    <s v="AfA:Wissenschaftl.Anl.u.Geräte"/>
    <n v="72"/>
  </r>
  <r>
    <n v="1130"/>
    <x v="87"/>
    <n v="720"/>
    <s v="Wissenschaftl.Anlagen u.Geräte"/>
    <x v="0"/>
    <x v="0"/>
    <n v="663720"/>
    <s v="AfA:Wissenschaftl.Anl.u.Geräte"/>
    <n v="72"/>
  </r>
  <r>
    <n v="1140"/>
    <x v="88"/>
    <n v="720"/>
    <s v="Wissenschaftl.Anlagen u.Geräte"/>
    <x v="0"/>
    <x v="0"/>
    <n v="663720"/>
    <s v="AfA:Wissenschaftl.Anl.u.Geräte"/>
    <n v="96"/>
  </r>
  <r>
    <n v="1150"/>
    <x v="89"/>
    <n v="720"/>
    <s v="Wissenschaftl.Anlagen u.Geräte"/>
    <x v="0"/>
    <x v="0"/>
    <n v="663720"/>
    <s v="AfA:Wissenschaftl.Anl.u.Geräte"/>
    <n v="96"/>
  </r>
  <r>
    <n v="1160"/>
    <x v="90"/>
    <n v="720"/>
    <s v="Wissenschaftl.Anlagen u.Geräte"/>
    <x v="0"/>
    <x v="0"/>
    <n v="663720"/>
    <s v="AfA:Wissenschaftl.Anl.u.Geräte"/>
    <n v="72"/>
  </r>
  <r>
    <n v="1170"/>
    <x v="91"/>
    <n v="720"/>
    <s v="Wissenschaftl.Anlagen u.Geräte"/>
    <x v="0"/>
    <x v="0"/>
    <n v="663720"/>
    <s v="AfA:Wissenschaftl.Anl.u.Geräte"/>
    <n v="96"/>
  </r>
  <r>
    <n v="1190"/>
    <x v="92"/>
    <n v="720"/>
    <s v="Wissenschaftl.Anlagen u.Geräte"/>
    <x v="0"/>
    <x v="0"/>
    <n v="663720"/>
    <s v="AfA:Wissenschaftl.Anl.u.Geräte"/>
    <n v="72"/>
  </r>
  <r>
    <n v="1200"/>
    <x v="93"/>
    <n v="720"/>
    <s v="Wissenschaftl.Anlagen u.Geräte"/>
    <x v="0"/>
    <x v="0"/>
    <n v="663720"/>
    <s v="AfA:Wissenschaftl.Anl.u.Geräte"/>
    <n v="120"/>
  </r>
  <r>
    <n v="1210"/>
    <x v="94"/>
    <n v="720"/>
    <s v="Wissenschaftl.Anlagen u.Geräte"/>
    <x v="0"/>
    <x v="0"/>
    <n v="663720"/>
    <s v="AfA:Wissenschaftl.Anl.u.Geräte"/>
    <n v="120"/>
  </r>
  <r>
    <n v="1220"/>
    <x v="95"/>
    <n v="720"/>
    <s v="Wissenschaftl.Anlagen u.Geräte"/>
    <x v="0"/>
    <x v="0"/>
    <n v="663720"/>
    <s v="AfA:Wissenschaftl.Anl.u.Geräte"/>
    <n v="120"/>
  </r>
  <r>
    <n v="1230"/>
    <x v="96"/>
    <n v="720"/>
    <s v="Wissenschaftl.Anlagen u.Geräte"/>
    <x v="0"/>
    <x v="0"/>
    <n v="663720"/>
    <s v="AfA:Wissenschaftl.Anl.u.Geräte"/>
    <n v="120"/>
  </r>
  <r>
    <n v="1240"/>
    <x v="97"/>
    <n v="720"/>
    <s v="Wissenschaftl.Anlagen u.Geräte"/>
    <x v="0"/>
    <x v="0"/>
    <n v="663720"/>
    <s v="AfA:Wissenschaftl.Anl.u.Geräte"/>
    <n v="72"/>
  </r>
  <r>
    <n v="1250"/>
    <x v="98"/>
    <n v="720"/>
    <s v="Wissenschaftl.Anlagen u.Geräte"/>
    <x v="0"/>
    <x v="0"/>
    <n v="663720"/>
    <s v="AfA:Wissenschaftl.Anl.u.Geräte"/>
    <n v="120"/>
  </r>
  <r>
    <n v="1260"/>
    <x v="99"/>
    <n v="720"/>
    <s v="Wissenschaftl.Anlagen u.Geräte"/>
    <x v="0"/>
    <x v="0"/>
    <n v="663720"/>
    <s v="AfA:Wissenschaftl.Anl.u.Geräte"/>
    <n v="120"/>
  </r>
  <r>
    <n v="1280"/>
    <x v="100"/>
    <n v="720"/>
    <s v="Wissenschaftl.Anlagen u.Geräte"/>
    <x v="0"/>
    <x v="0"/>
    <n v="663720"/>
    <s v="AfA:Wissenschaftl.Anl.u.Geräte"/>
    <n v="96"/>
  </r>
  <r>
    <n v="1290"/>
    <x v="101"/>
    <n v="720"/>
    <s v="Wissenschaftl.Anlagen u.Geräte"/>
    <x v="0"/>
    <x v="0"/>
    <n v="663720"/>
    <s v="AfA:Wissenschaftl.Anl.u.Geräte"/>
    <n v="72"/>
  </r>
  <r>
    <n v="1300"/>
    <x v="102"/>
    <n v="720"/>
    <s v="Wissenschaftl.Anlagen u.Geräte"/>
    <x v="0"/>
    <x v="0"/>
    <n v="663720"/>
    <s v="AfA:Wissenschaftl.Anl.u.Geräte"/>
    <n v="96"/>
  </r>
  <r>
    <n v="1310"/>
    <x v="103"/>
    <n v="720"/>
    <s v="Wissenschaftl.Anlagen u.Geräte"/>
    <x v="0"/>
    <x v="0"/>
    <n v="663720"/>
    <s v="AfA:Wissenschaftl.Anl.u.Geräte"/>
    <n v="96"/>
  </r>
  <r>
    <n v="1320"/>
    <x v="104"/>
    <n v="720"/>
    <s v="Wissenschaftl.Anlagen u.Geräte"/>
    <x v="0"/>
    <x v="0"/>
    <n v="663720"/>
    <s v="AfA:Wissenschaftl.Anl.u.Geräte"/>
    <n v="96"/>
  </r>
  <r>
    <n v="1330"/>
    <x v="105"/>
    <n v="720"/>
    <s v="Wissenschaftl.Anlagen u.Geräte"/>
    <x v="0"/>
    <x v="0"/>
    <n v="663720"/>
    <s v="AfA:Wissenschaftl.Anl.u.Geräte"/>
    <n v="96"/>
  </r>
  <r>
    <n v="1340"/>
    <x v="106"/>
    <n v="720"/>
    <s v="Wissenschaftl.Anlagen u.Geräte"/>
    <x v="0"/>
    <x v="0"/>
    <n v="663720"/>
    <s v="AfA:Wissenschaftl.Anl.u.Geräte"/>
    <n v="96"/>
  </r>
  <r>
    <n v="1350"/>
    <x v="107"/>
    <n v="720"/>
    <s v="Wissenschaftl.Anlagen u.Geräte"/>
    <x v="0"/>
    <x v="0"/>
    <n v="663720"/>
    <s v="AfA:Wissenschaftl.Anl.u.Geräte"/>
    <n v="96"/>
  </r>
  <r>
    <n v="1360"/>
    <x v="108"/>
    <n v="720"/>
    <s v="Wissenschaftl.Anlagen u.Geräte"/>
    <x v="0"/>
    <x v="0"/>
    <n v="663720"/>
    <s v="AfA:Wissenschaftl.Anl.u.Geräte"/>
    <n v="96"/>
  </r>
  <r>
    <n v="1370"/>
    <x v="109"/>
    <n v="720"/>
    <s v="Wissenschaftl.Anlagen u.Geräte"/>
    <x v="0"/>
    <x v="0"/>
    <n v="663720"/>
    <s v="AfA:Wissenschaftl.Anl.u.Geräte"/>
    <n v="96"/>
  </r>
  <r>
    <n v="1380"/>
    <x v="110"/>
    <n v="720"/>
    <s v="Wissenschaftl.Anlagen u.Geräte"/>
    <x v="0"/>
    <x v="0"/>
    <n v="663720"/>
    <s v="AfA:Wissenschaftl.Anl.u.Geräte"/>
    <n v="96"/>
  </r>
  <r>
    <n v="1390"/>
    <x v="111"/>
    <n v="720"/>
    <s v="Wissenschaftl.Anlagen u.Geräte"/>
    <x v="0"/>
    <x v="0"/>
    <n v="663720"/>
    <s v="AfA:Wissenschaftl.Anl.u.Geräte"/>
    <n v="96"/>
  </r>
  <r>
    <n v="1400"/>
    <x v="112"/>
    <n v="720"/>
    <s v="Wissenschaftl.Anlagen u.Geräte"/>
    <x v="0"/>
    <x v="0"/>
    <n v="663720"/>
    <s v="AfA:Wissenschaftl.Anl.u.Geräte"/>
    <n v="72"/>
  </r>
  <r>
    <n v="1410"/>
    <x v="113"/>
    <n v="720"/>
    <s v="Wissenschaftl.Anlagen u.Geräte"/>
    <x v="0"/>
    <x v="0"/>
    <n v="663720"/>
    <s v="AfA:Wissenschaftl.Anl.u.Geräte"/>
    <n v="96"/>
  </r>
  <r>
    <n v="1420"/>
    <x v="114"/>
    <n v="720"/>
    <s v="Wissenschaftl.Anlagen u.Geräte"/>
    <x v="0"/>
    <x v="0"/>
    <n v="663720"/>
    <s v="AfA:Wissenschaftl.Anl.u.Geräte"/>
    <n v="96"/>
  </r>
  <r>
    <n v="1440"/>
    <x v="115"/>
    <n v="720"/>
    <s v="Wissenschaftl.Anlagen u.Geräte"/>
    <x v="0"/>
    <x v="0"/>
    <n v="663720"/>
    <s v="AfA:Wissenschaftl.Anl.u.Geräte"/>
    <n v="96"/>
  </r>
  <r>
    <n v="1450"/>
    <x v="116"/>
    <n v="720"/>
    <s v="Wissenschaftl.Anlagen u.Geräte"/>
    <x v="0"/>
    <x v="0"/>
    <n v="663720"/>
    <s v="AfA:Wissenschaftl.Anl.u.Geräte"/>
    <n v="96"/>
  </r>
  <r>
    <n v="1460"/>
    <x v="117"/>
    <n v="720"/>
    <s v="Wissenschaftl.Anlagen u.Geräte"/>
    <x v="0"/>
    <x v="0"/>
    <n v="663720"/>
    <s v="AfA:Wissenschaftl.Anl.u.Geräte"/>
    <n v="120"/>
  </r>
  <r>
    <n v="1470"/>
    <x v="118"/>
    <n v="720"/>
    <s v="Wissenschaftl.Anlagen u.Geräte"/>
    <x v="0"/>
    <x v="0"/>
    <n v="663720"/>
    <s v="AfA:Wissenschaftl.Anl.u.Geräte"/>
    <n v="96"/>
  </r>
  <r>
    <n v="1490"/>
    <x v="119"/>
    <n v="720"/>
    <s v="Wissenschaftl.Anlagen u.Geräte"/>
    <x v="0"/>
    <x v="0"/>
    <n v="663720"/>
    <s v="AfA:Wissenschaftl.Anl.u.Geräte"/>
    <n v="72"/>
  </r>
  <r>
    <n v="1500"/>
    <x v="120"/>
    <n v="720"/>
    <s v="Wissenschaftl.Anlagen u.Geräte"/>
    <x v="0"/>
    <x v="0"/>
    <n v="663720"/>
    <s v="AfA:Wissenschaftl.Anl.u.Geräte"/>
    <n v="72"/>
  </r>
  <r>
    <n v="1510"/>
    <x v="121"/>
    <n v="720"/>
    <s v="Wissenschaftl.Anlagen u.Geräte"/>
    <x v="0"/>
    <x v="0"/>
    <n v="663720"/>
    <s v="AfA:Wissenschaftl.Anl.u.Geräte"/>
    <n v="96"/>
  </r>
  <r>
    <n v="1520"/>
    <x v="122"/>
    <n v="720"/>
    <s v="Wissenschaftl.Anlagen u.Geräte"/>
    <x v="0"/>
    <x v="0"/>
    <n v="663720"/>
    <s v="AfA:Wissenschaftl.Anl.u.Geräte"/>
    <n v="96"/>
  </r>
  <r>
    <n v="1530"/>
    <x v="123"/>
    <n v="720"/>
    <s v="Wissenschaftl.Anlagen u.Geräte"/>
    <x v="0"/>
    <x v="0"/>
    <n v="663720"/>
    <s v="AfA:Wissenschaftl.Anl.u.Geräte"/>
    <n v="96"/>
  </r>
  <r>
    <n v="1550"/>
    <x v="124"/>
    <n v="720"/>
    <s v="Wissenschaftl.Anlagen u.Geräte"/>
    <x v="0"/>
    <x v="0"/>
    <n v="663720"/>
    <s v="AfA:Wissenschaftl.Anl.u.Geräte"/>
    <n v="72"/>
  </r>
  <r>
    <n v="1560"/>
    <x v="125"/>
    <n v="720"/>
    <s v="Wissenschaftl.Anlagen u.Geräte"/>
    <x v="0"/>
    <x v="0"/>
    <n v="663720"/>
    <s v="AfA:Wissenschaftl.Anl.u.Geräte"/>
    <n v="120"/>
  </r>
  <r>
    <n v="1570"/>
    <x v="126"/>
    <n v="720"/>
    <s v="Wissenschaftl.Anlagen u.Geräte"/>
    <x v="0"/>
    <x v="0"/>
    <n v="663720"/>
    <s v="AfA:Wissenschaftl.Anl.u.Geräte"/>
    <n v="96"/>
  </r>
  <r>
    <n v="1580"/>
    <x v="127"/>
    <n v="720"/>
    <s v="Wissenschaftl.Anlagen u.Geräte"/>
    <x v="0"/>
    <x v="0"/>
    <n v="663720"/>
    <s v="AfA:Wissenschaftl.Anl.u.Geräte"/>
    <n v="96"/>
  </r>
  <r>
    <n v="1590"/>
    <x v="128"/>
    <n v="720"/>
    <s v="Wissenschaftl.Anlagen u.Geräte"/>
    <x v="0"/>
    <x v="0"/>
    <n v="663720"/>
    <s v="AfA:Wissenschaftl.Anl.u.Geräte"/>
    <n v="96"/>
  </r>
  <r>
    <n v="1600"/>
    <x v="129"/>
    <n v="720"/>
    <s v="Wissenschaftl.Anlagen u.Geräte"/>
    <x v="0"/>
    <x v="0"/>
    <n v="663720"/>
    <s v="AfA:Wissenschaftl.Anl.u.Geräte"/>
    <n v="96"/>
  </r>
  <r>
    <n v="1610"/>
    <x v="130"/>
    <n v="720"/>
    <s v="Wissenschaftl.Anlagen u.Geräte"/>
    <x v="0"/>
    <x v="0"/>
    <n v="663720"/>
    <s v="AfA:Wissenschaftl.Anl.u.Geräte"/>
    <n v="96"/>
  </r>
  <r>
    <n v="1620"/>
    <x v="131"/>
    <n v="720"/>
    <s v="Wissenschaftl.Anlagen u.Geräte"/>
    <x v="0"/>
    <x v="0"/>
    <n v="663720"/>
    <s v="AfA:Wissenschaftl.Anl.u.Geräte"/>
    <n v="96"/>
  </r>
  <r>
    <n v="1630"/>
    <x v="132"/>
    <n v="720"/>
    <s v="Wissenschaftl.Anlagen u.Geräte"/>
    <x v="0"/>
    <x v="0"/>
    <n v="663720"/>
    <s v="AfA:Wissenschaftl.Anl.u.Geräte"/>
    <n v="96"/>
  </r>
  <r>
    <n v="1640"/>
    <x v="133"/>
    <n v="720"/>
    <s v="Wissenschaftl.Anlagen u.Geräte"/>
    <x v="0"/>
    <x v="0"/>
    <n v="663720"/>
    <s v="AfA:Wissenschaftl.Anl.u.Geräte"/>
    <n v="96"/>
  </r>
  <r>
    <n v="1650"/>
    <x v="134"/>
    <n v="720"/>
    <s v="Wissenschaftl.Anlagen u.Geräte"/>
    <x v="0"/>
    <x v="0"/>
    <n v="663720"/>
    <s v="AfA:Wissenschaftl.Anl.u.Geräte"/>
    <n v="96"/>
  </r>
  <r>
    <n v="1660"/>
    <x v="135"/>
    <n v="720"/>
    <s v="Wissenschaftl.Anlagen u.Geräte"/>
    <x v="0"/>
    <x v="0"/>
    <n v="663720"/>
    <s v="AfA:Wissenschaftl.Anl.u.Geräte"/>
    <n v="96"/>
  </r>
  <r>
    <n v="1690"/>
    <x v="136"/>
    <n v="720"/>
    <s v="Wissenschaftl.Anlagen u.Geräte"/>
    <x v="0"/>
    <x v="0"/>
    <n v="663720"/>
    <s v="AfA:Wissenschaftl.Anl.u.Geräte"/>
    <n v="96"/>
  </r>
  <r>
    <n v="1700"/>
    <x v="137"/>
    <n v="720"/>
    <s v="Wissenschaftl.Anlagen u.Geräte"/>
    <x v="0"/>
    <x v="0"/>
    <n v="663720"/>
    <s v="AfA:Wissenschaftl.Anl.u.Geräte"/>
    <n v="120"/>
  </r>
  <r>
    <n v="1710"/>
    <x v="138"/>
    <n v="720"/>
    <s v="Wissenschaftl.Anlagen u.Geräte"/>
    <x v="0"/>
    <x v="0"/>
    <n v="663720"/>
    <s v="AfA:Wissenschaftl.Anl.u.Geräte"/>
    <n v="120"/>
  </r>
  <r>
    <n v="1720"/>
    <x v="139"/>
    <n v="720"/>
    <s v="Wissenschaftl.Anlagen u.Geräte"/>
    <x v="0"/>
    <x v="0"/>
    <n v="663720"/>
    <s v="AfA:Wissenschaftl.Anl.u.Geräte"/>
    <n v="120"/>
  </r>
  <r>
    <n v="1740"/>
    <x v="140"/>
    <n v="720"/>
    <s v="Wissenschaftl.Anlagen u.Geräte"/>
    <x v="0"/>
    <x v="0"/>
    <n v="663720"/>
    <s v="AfA:Wissenschaftl.Anl.u.Geräte"/>
    <n v="120"/>
  </r>
  <r>
    <n v="1741"/>
    <x v="141"/>
    <n v="720"/>
    <s v="Wissenschaftl.Anlagen u.Geräte"/>
    <x v="0"/>
    <x v="0"/>
    <n v="663720"/>
    <s v="AfA:Wissenschaftl.Anl.u.Geräte"/>
    <n v="120"/>
  </r>
  <r>
    <n v="1742"/>
    <x v="142"/>
    <n v="720"/>
    <s v="Wissenschaftl.Anlagen u.Geräte"/>
    <x v="0"/>
    <x v="0"/>
    <n v="663720"/>
    <s v="AfA:Wissenschaftl.Anl.u.Geräte"/>
    <n v="120"/>
  </r>
  <r>
    <n v="1760"/>
    <x v="143"/>
    <n v="720"/>
    <s v="Wissenschaftl.Anlagen u.Geräte"/>
    <x v="0"/>
    <x v="0"/>
    <n v="663720"/>
    <s v="AfA:Wissenschaftl.Anl.u.Geräte"/>
    <n v="120"/>
  </r>
  <r>
    <n v="1770"/>
    <x v="144"/>
    <n v="720"/>
    <s v="Wissenschaftl.Anlagen u.Geräte"/>
    <x v="0"/>
    <x v="0"/>
    <n v="663720"/>
    <s v="AfA:Wissenschaftl.Anl.u.Geräte"/>
    <n v="120"/>
  </r>
  <r>
    <n v="1780"/>
    <x v="145"/>
    <n v="720"/>
    <s v="Wissenschaftl.Anlagen u.Geräte"/>
    <x v="0"/>
    <x v="0"/>
    <n v="663720"/>
    <s v="AfA:Wissenschaftl.Anl.u.Geräte"/>
    <n v="120"/>
  </r>
  <r>
    <n v="1790"/>
    <x v="146"/>
    <n v="720"/>
    <s v="Wissenschaftl.Anlagen u.Geräte"/>
    <x v="0"/>
    <x v="0"/>
    <n v="663720"/>
    <s v="AfA:Wissenschaftl.Anl.u.Geräte"/>
    <n v="96"/>
  </r>
  <r>
    <n v="1800"/>
    <x v="147"/>
    <n v="720"/>
    <s v="Wissenschaftl.Anlagen u.Geräte"/>
    <x v="0"/>
    <x v="0"/>
    <n v="663720"/>
    <s v="AfA:Wissenschaftl.Anl.u.Geräte"/>
    <n v="96"/>
  </r>
  <r>
    <n v="1810"/>
    <x v="148"/>
    <n v="720"/>
    <s v="Wissenschaftl.Anlagen u.Geräte"/>
    <x v="0"/>
    <x v="0"/>
    <n v="663720"/>
    <s v="AfA:Wissenschaftl.Anl.u.Geräte"/>
    <n v="96"/>
  </r>
  <r>
    <n v="1811"/>
    <x v="149"/>
    <n v="720"/>
    <s v="Wissenschaftl.Anlagen u.Geräte"/>
    <x v="0"/>
    <x v="0"/>
    <n v="663720"/>
    <s v="AfA:Wissenschaftl.Anl.u.Geräte"/>
    <n v="96"/>
  </r>
  <r>
    <n v="1820"/>
    <x v="150"/>
    <n v="720"/>
    <s v="Wissenschaftl.Anlagen u.Geräte"/>
    <x v="0"/>
    <x v="0"/>
    <n v="663720"/>
    <s v="AfA:Wissenschaftl.Anl.u.Geräte"/>
    <n v="96"/>
  </r>
  <r>
    <n v="1830"/>
    <x v="151"/>
    <n v="720"/>
    <s v="Wissenschaftl.Anlagen u.Geräte"/>
    <x v="0"/>
    <x v="0"/>
    <n v="663720"/>
    <s v="AfA:Wissenschaftl.Anl.u.Geräte"/>
    <n v="120"/>
  </r>
  <r>
    <n v="1840"/>
    <x v="152"/>
    <n v="720"/>
    <s v="Wissenschaftl.Anlagen u.Geräte"/>
    <x v="0"/>
    <x v="0"/>
    <n v="663720"/>
    <s v="AfA:Wissenschaftl.Anl.u.Geräte"/>
    <n v="120"/>
  </r>
  <r>
    <n v="1850"/>
    <x v="153"/>
    <n v="720"/>
    <s v="Wissenschaftl.Anlagen u.Geräte"/>
    <x v="0"/>
    <x v="0"/>
    <n v="663720"/>
    <s v="AfA:Wissenschaftl.Anl.u.Geräte"/>
    <n v="96"/>
  </r>
  <r>
    <n v="1860"/>
    <x v="154"/>
    <n v="720"/>
    <s v="Wissenschaftl.Anlagen u.Geräte"/>
    <x v="0"/>
    <x v="0"/>
    <n v="663720"/>
    <s v="AfA:Wissenschaftl.Anl.u.Geräte"/>
    <n v="96"/>
  </r>
  <r>
    <n v="1870"/>
    <x v="155"/>
    <n v="720"/>
    <s v="Wissenschaftl.Anlagen u.Geräte"/>
    <x v="0"/>
    <x v="0"/>
    <n v="663720"/>
    <s v="AfA:Wissenschaftl.Anl.u.Geräte"/>
    <n v="96"/>
  </r>
  <r>
    <n v="1880"/>
    <x v="156"/>
    <n v="720"/>
    <s v="Wissenschaftl.Anlagen u.Geräte"/>
    <x v="0"/>
    <x v="0"/>
    <n v="663720"/>
    <s v="AfA:Wissenschaftl.Anl.u.Geräte"/>
    <n v="96"/>
  </r>
  <r>
    <n v="1890"/>
    <x v="157"/>
    <n v="720"/>
    <s v="Wissenschaftl.Anlagen u.Geräte"/>
    <x v="0"/>
    <x v="0"/>
    <n v="663720"/>
    <s v="AfA:Wissenschaftl.Anl.u.Geräte"/>
    <n v="96"/>
  </r>
  <r>
    <n v="1900"/>
    <x v="158"/>
    <n v="720"/>
    <s v="Wissenschaftl.Anlagen u.Geräte"/>
    <x v="0"/>
    <x v="0"/>
    <n v="663720"/>
    <s v="AfA:Wissenschaftl.Anl.u.Geräte"/>
    <n v="96"/>
  </r>
  <r>
    <n v="1910"/>
    <x v="159"/>
    <n v="720"/>
    <s v="Wissenschaftl.Anlagen u.Geräte"/>
    <x v="0"/>
    <x v="0"/>
    <n v="663720"/>
    <s v="AfA:Wissenschaftl.Anl.u.Geräte"/>
    <n v="96"/>
  </r>
  <r>
    <n v="1920"/>
    <x v="160"/>
    <n v="720"/>
    <s v="Wissenschaftl.Anlagen u.Geräte"/>
    <x v="0"/>
    <x v="0"/>
    <n v="663720"/>
    <s v="AfA:Wissenschaftl.Anl.u.Geräte"/>
    <n v="96"/>
  </r>
  <r>
    <n v="1930"/>
    <x v="161"/>
    <n v="720"/>
    <s v="Wissenschaftl.Anlagen u.Geräte"/>
    <x v="0"/>
    <x v="0"/>
    <n v="663720"/>
    <s v="AfA:Wissenschaftl.Anl.u.Geräte"/>
    <n v="96"/>
  </r>
  <r>
    <n v="1940"/>
    <x v="162"/>
    <n v="720"/>
    <s v="Wissenschaftl.Anlagen u.Geräte"/>
    <x v="0"/>
    <x v="0"/>
    <n v="663720"/>
    <s v="AfA:Wissenschaftl.Anl.u.Geräte"/>
    <n v="120"/>
  </r>
  <r>
    <n v="1950"/>
    <x v="163"/>
    <n v="720"/>
    <s v="Wissenschaftl.Anlagen u.Geräte"/>
    <x v="0"/>
    <x v="0"/>
    <n v="663720"/>
    <s v="AfA:Wissenschaftl.Anl.u.Geräte"/>
    <n v="96"/>
  </r>
  <r>
    <n v="1970"/>
    <x v="164"/>
    <n v="720"/>
    <s v="Wissenschaftl.Anlagen u.Geräte"/>
    <x v="0"/>
    <x v="0"/>
    <n v="663720"/>
    <s v="AfA:Wissenschaftl.Anl.u.Geräte"/>
    <n v="120"/>
  </r>
  <r>
    <n v="1980"/>
    <x v="165"/>
    <n v="720"/>
    <s v="Wissenschaftl.Anlagen u.Geräte"/>
    <x v="0"/>
    <x v="0"/>
    <n v="663720"/>
    <s v="AfA:Wissenschaftl.Anl.u.Geräte"/>
    <n v="120"/>
  </r>
  <r>
    <n v="1990"/>
    <x v="166"/>
    <n v="720"/>
    <s v="Wissenschaftl.Anlagen u.Geräte"/>
    <x v="0"/>
    <x v="0"/>
    <n v="663720"/>
    <s v="AfA:Wissenschaftl.Anl.u.Geräte"/>
    <n v="96"/>
  </r>
  <r>
    <n v="2000"/>
    <x v="167"/>
    <n v="720"/>
    <s v="Wissenschaftl.Anlagen u.Geräte"/>
    <x v="0"/>
    <x v="0"/>
    <n v="663720"/>
    <s v="AfA:Wissenschaftl.Anl.u.Geräte"/>
    <n v="120"/>
  </r>
  <r>
    <n v="2000"/>
    <x v="167"/>
    <n v="810"/>
    <s v="Werkstätteneinrichtung"/>
    <x v="2"/>
    <x v="2"/>
    <n v="664810"/>
    <s v="AfA: Werkstätteneinrichtung"/>
    <n v="120"/>
  </r>
  <r>
    <n v="2010"/>
    <x v="168"/>
    <n v="720"/>
    <s v="Wissenschaftl.Anlagen u.Geräte"/>
    <x v="0"/>
    <x v="0"/>
    <n v="663720"/>
    <s v="AfA:Wissenschaftl.Anl.u.Geräte"/>
    <n v="96"/>
  </r>
  <r>
    <n v="2020"/>
    <x v="169"/>
    <n v="720"/>
    <s v="Wissenschaftl.Anlagen u.Geräte"/>
    <x v="0"/>
    <x v="0"/>
    <n v="663720"/>
    <s v="AfA:Wissenschaftl.Anl.u.Geräte"/>
    <n v="84"/>
  </r>
  <r>
    <n v="2020"/>
    <x v="169"/>
    <n v="850"/>
    <s v="Sonstige Betriebsausstattung"/>
    <x v="0"/>
    <x v="0"/>
    <n v="664850"/>
    <s v="AfA: Sonst.Betriebsausstattung"/>
    <n v="72"/>
  </r>
  <r>
    <n v="2020"/>
    <x v="169"/>
    <n v="810"/>
    <s v="Werkstätteneinrichtung"/>
    <x v="2"/>
    <x v="2"/>
    <n v="664810"/>
    <s v="AfA: Werkstätteneinrichtung"/>
    <n v="120"/>
  </r>
  <r>
    <n v="2030"/>
    <x v="170"/>
    <n v="700"/>
    <s v="Anl.u.Masch.d.E-vers.u.Betr-T"/>
    <x v="3"/>
    <x v="3"/>
    <n v="663700"/>
    <s v="AfA:Anl/Masch.d. E-ver/B-tech."/>
    <n v="228"/>
  </r>
  <r>
    <n v="2030"/>
    <x v="170"/>
    <n v="720"/>
    <s v="Wissenschaftl.Anlagen u.Geräte"/>
    <x v="0"/>
    <x v="0"/>
    <n v="663720"/>
    <s v="AfA:Wissenschaftl.Anl.u.Geräte"/>
    <n v="96"/>
  </r>
  <r>
    <n v="2030"/>
    <x v="170"/>
    <n v="850"/>
    <s v="Sonstige Betriebsausstattung"/>
    <x v="1"/>
    <x v="1"/>
    <n v="664850"/>
    <s v="AfA: Sonst.Betriebsausstattung"/>
    <n v="120"/>
  </r>
  <r>
    <n v="2040"/>
    <x v="171"/>
    <n v="720"/>
    <s v="Wissenschaftl.Anlagen u.Geräte"/>
    <x v="0"/>
    <x v="0"/>
    <n v="663720"/>
    <s v="AfA:Wissenschaftl.Anl.u.Geräte"/>
    <n v="96"/>
  </r>
  <r>
    <n v="2050"/>
    <x v="172"/>
    <n v="790"/>
    <s v="Geringwertige Anl.u. Maschinen"/>
    <x v="4"/>
    <x v="4"/>
    <n v="663790"/>
    <s v="AfA: GWG Anlagen und Maschinen"/>
    <n v="1"/>
  </r>
  <r>
    <n v="2050"/>
    <x v="172"/>
    <n v="79100"/>
    <s v="Sammelp. techn. Anl.u.Maschine"/>
    <x v="5"/>
    <x v="5"/>
    <n v="663009"/>
    <s v="AfA Sammelposten techn. Anlage"/>
    <n v="60"/>
  </r>
  <r>
    <n v="2050"/>
    <x v="172"/>
    <n v="810"/>
    <s v="Werkstätteneinrichtung"/>
    <x v="0"/>
    <x v="0"/>
    <n v="663720"/>
    <s v="AfA:Wissenschaftl.Anl.u.Geräte"/>
    <n v="120"/>
  </r>
  <r>
    <n v="2060"/>
    <x v="173"/>
    <n v="720"/>
    <s v="Wissenschaftl.Anlagen u.Geräte"/>
    <x v="0"/>
    <x v="0"/>
    <n v="663720"/>
    <s v="AfA:Wissenschaftl.Anl.u.Geräte"/>
    <n v="96"/>
  </r>
  <r>
    <n v="2070"/>
    <x v="174"/>
    <n v="720"/>
    <s v="Wissenschaftl.Anlagen u.Geräte"/>
    <x v="0"/>
    <x v="0"/>
    <n v="663720"/>
    <s v="AfA:Wissenschaftl.Anl.u.Geräte"/>
    <n v="120"/>
  </r>
  <r>
    <n v="2090"/>
    <x v="175"/>
    <n v="720"/>
    <s v="Wissenschaftl.Anlagen u.Geräte"/>
    <x v="0"/>
    <x v="0"/>
    <n v="663720"/>
    <s v="AfA:Wissenschaftl.Anl.u.Geräte"/>
    <n v="96"/>
  </r>
  <r>
    <n v="2100"/>
    <x v="176"/>
    <n v="720"/>
    <s v="Wissenschaftl.Anlagen u.Geräte"/>
    <x v="0"/>
    <x v="0"/>
    <n v="663720"/>
    <s v="AfA:Wissenschaftl.Anl.u.Geräte"/>
    <n v="144"/>
  </r>
  <r>
    <n v="2110"/>
    <x v="177"/>
    <n v="720"/>
    <s v="Wissenschaftl.Anlagen u.Geräte"/>
    <x v="0"/>
    <x v="0"/>
    <n v="663720"/>
    <s v="AfA:Wissenschaftl.Anl.u.Geräte"/>
    <n v="144"/>
  </r>
  <r>
    <n v="2120"/>
    <x v="178"/>
    <n v="720"/>
    <s v="Wissenschaftl.Anlagen u.Geräte"/>
    <x v="0"/>
    <x v="0"/>
    <n v="663720"/>
    <s v="AfA:Wissenschaftl.Anl.u.Geräte"/>
    <n v="144"/>
  </r>
  <r>
    <n v="2130"/>
    <x v="179"/>
    <n v="700"/>
    <s v="Anl.u.Masch.d.E-vers.u.Betr-T"/>
    <x v="3"/>
    <x v="3"/>
    <n v="663700"/>
    <s v="AfA:Anl/Masch.d. E-ver/B-tech."/>
    <n v="228"/>
  </r>
  <r>
    <n v="2130"/>
    <x v="179"/>
    <n v="850"/>
    <s v="Sonstige Betriebsausstattung"/>
    <x v="1"/>
    <x v="1"/>
    <n v="664850"/>
    <s v="AfA: Sonst.Betriebsausstattung"/>
    <n v="180"/>
  </r>
  <r>
    <n v="2130"/>
    <x v="179"/>
    <n v="720"/>
    <s v="Wissenschaftl.Anlagen u.Geräte"/>
    <x v="0"/>
    <x v="0"/>
    <n v="663720"/>
    <s v="AfA:Wissenschaftl.Anl.u.Geräte"/>
    <n v="144"/>
  </r>
  <r>
    <n v="2140"/>
    <x v="180"/>
    <n v="720"/>
    <s v="Wissenschaftl.Anlagen u.Geräte"/>
    <x v="0"/>
    <x v="0"/>
    <n v="663720"/>
    <s v="AfA:Wissenschaftl.Anl.u.Geräte"/>
    <n v="144"/>
  </r>
  <r>
    <n v="2150"/>
    <x v="181"/>
    <n v="720"/>
    <s v="Wissenschaftl.Anlagen u.Geräte"/>
    <x v="0"/>
    <x v="0"/>
    <n v="663720"/>
    <s v="AfA:Wissenschaftl.Anl.u.Geräte"/>
    <n v="120"/>
  </r>
  <r>
    <n v="2150"/>
    <x v="181"/>
    <n v="850"/>
    <s v="Sonstige Betriebsausstattung"/>
    <x v="1"/>
    <x v="1"/>
    <n v="664850"/>
    <s v="AfA: Sonst.Betriebsausstattung"/>
    <n v="120"/>
  </r>
  <r>
    <n v="2160"/>
    <x v="182"/>
    <n v="720"/>
    <s v="Wissenschaftl.Anlagen u.Geräte"/>
    <x v="0"/>
    <x v="0"/>
    <n v="663720"/>
    <s v="AfA:Wissenschaftl.Anl.u.Geräte"/>
    <n v="120"/>
  </r>
  <r>
    <n v="2160"/>
    <x v="182"/>
    <n v="790"/>
    <s v="Geringwertige Anl.u. Maschinen"/>
    <x v="4"/>
    <x v="4"/>
    <n v="663790"/>
    <s v="AfA: GWG Anlagen und Maschinen"/>
    <n v="1"/>
  </r>
  <r>
    <n v="2170"/>
    <x v="183"/>
    <n v="720"/>
    <s v="Wissenschaftl.Anlagen u.Geräte"/>
    <x v="0"/>
    <x v="0"/>
    <n v="663720"/>
    <s v="AfA:Wissenschaftl.Anl.u.Geräte"/>
    <n v="120"/>
  </r>
  <r>
    <n v="2180"/>
    <x v="184"/>
    <n v="720"/>
    <s v="Wissenschaftl.Anlagen u.Geräte"/>
    <x v="0"/>
    <x v="0"/>
    <n v="663720"/>
    <s v="AfA:Wissenschaftl.Anl.u.Geräte"/>
    <n v="120"/>
  </r>
  <r>
    <n v="2180"/>
    <x v="184"/>
    <n v="850"/>
    <s v="Sonstige Betriebsausstattung"/>
    <x v="0"/>
    <x v="0"/>
    <n v="664850"/>
    <s v="AfA: Sonst.Betriebsausstattung"/>
    <n v="72"/>
  </r>
  <r>
    <n v="2190"/>
    <x v="185"/>
    <n v="720"/>
    <s v="Wissenschaftl.Anlagen u.Geräte"/>
    <x v="0"/>
    <x v="0"/>
    <n v="663720"/>
    <s v="AfA:Wissenschaftl.Anl.u.Geräte"/>
    <n v="120"/>
  </r>
  <r>
    <n v="2190"/>
    <x v="185"/>
    <n v="790"/>
    <s v="Geringwertige Anl.u. Maschinen"/>
    <x v="4"/>
    <x v="4"/>
    <n v="663790"/>
    <s v="AfA: GWG Anlagen und Maschinen"/>
    <n v="1"/>
  </r>
  <r>
    <n v="2200"/>
    <x v="186"/>
    <n v="720"/>
    <s v="Wissenschaftl.Anlagen u.Geräte"/>
    <x v="0"/>
    <x v="0"/>
    <n v="663720"/>
    <s v="AfA:Wissenschaftl.Anl.u.Geräte"/>
    <n v="144"/>
  </r>
  <r>
    <n v="2210"/>
    <x v="187"/>
    <n v="720"/>
    <s v="Wissenschaftl.Anlagen u.Geräte"/>
    <x v="0"/>
    <x v="0"/>
    <n v="663720"/>
    <s v="AfA:Wissenschaftl.Anl.u.Geräte"/>
    <n v="144"/>
  </r>
  <r>
    <n v="2220"/>
    <x v="188"/>
    <n v="720"/>
    <s v="Wissenschaftl.Anlagen u.Geräte"/>
    <x v="0"/>
    <x v="0"/>
    <n v="663720"/>
    <s v="AfA:Wissenschaftl.Anl.u.Geräte"/>
    <n v="144"/>
  </r>
  <r>
    <n v="2230"/>
    <x v="189"/>
    <n v="720"/>
    <s v="Wissenschaftl.Anlagen u.Geräte"/>
    <x v="0"/>
    <x v="0"/>
    <n v="663720"/>
    <s v="AfA:Wissenschaftl.Anl.u.Geräte"/>
    <n v="144"/>
  </r>
  <r>
    <n v="2240"/>
    <x v="190"/>
    <n v="720"/>
    <s v="Wissenschaftl.Anlagen u.Geräte"/>
    <x v="0"/>
    <x v="0"/>
    <n v="663720"/>
    <s v="AfA:Wissenschaftl.Anl.u.Geräte"/>
    <n v="144"/>
  </r>
  <r>
    <n v="2240"/>
    <x v="190"/>
    <n v="850"/>
    <s v="Sonstige Betriebsausstattung"/>
    <x v="1"/>
    <x v="1"/>
    <n v="664850"/>
    <s v="AfA: Sonst.Betriebsausstattung"/>
    <n v="180"/>
  </r>
  <r>
    <n v="2250"/>
    <x v="191"/>
    <n v="720"/>
    <s v="Wissenschaftl.Anlagen u.Geräte"/>
    <x v="0"/>
    <x v="0"/>
    <n v="663720"/>
    <s v="AfA:Wissenschaftl.Anl.u.Geräte"/>
    <n v="144"/>
  </r>
  <r>
    <n v="2260"/>
    <x v="192"/>
    <n v="720"/>
    <s v="Wissenschaftl.Anlagen u.Geräte"/>
    <x v="0"/>
    <x v="0"/>
    <n v="663720"/>
    <s v="AfA:Wissenschaftl.Anl.u.Geräte"/>
    <n v="144"/>
  </r>
  <r>
    <n v="2260"/>
    <x v="192"/>
    <n v="79100"/>
    <s v="Sammelp. techn. Anl.u.Maschine"/>
    <x v="5"/>
    <x v="5"/>
    <n v="663009"/>
    <s v="AfA Sammelposten techn. Anlage"/>
    <n v="60"/>
  </r>
  <r>
    <n v="2260"/>
    <x v="192"/>
    <n v="7301"/>
    <s v="EDV-Anlagen"/>
    <x v="6"/>
    <x v="6"/>
    <n v="663730"/>
    <s v="AfA:EDV-Anl./Medien-u.Tontechn"/>
    <n v="72"/>
  </r>
  <r>
    <n v="2260"/>
    <x v="192"/>
    <n v="790"/>
    <s v="Geringwertige Anl.u. Maschinen"/>
    <x v="4"/>
    <x v="4"/>
    <n v="663790"/>
    <s v="AfA: GWG Anlagen und Maschinen"/>
    <n v="1"/>
  </r>
  <r>
    <n v="2270"/>
    <x v="193"/>
    <n v="720"/>
    <s v="Wissenschaftl.Anlagen u.Geräte"/>
    <x v="0"/>
    <x v="0"/>
    <n v="663720"/>
    <s v="AfA:Wissenschaftl.Anl.u.Geräte"/>
    <n v="120"/>
  </r>
  <r>
    <n v="2290"/>
    <x v="194"/>
    <n v="720"/>
    <s v="Wissenschaftl.Anlagen u.Geräte"/>
    <x v="0"/>
    <x v="0"/>
    <n v="663720"/>
    <s v="AfA:Wissenschaftl.Anl.u.Geräte"/>
    <n v="120"/>
  </r>
  <r>
    <n v="2300"/>
    <x v="195"/>
    <n v="720"/>
    <s v="Wissenschaftl.Anlagen u.Geräte"/>
    <x v="0"/>
    <x v="0"/>
    <n v="663720"/>
    <s v="AfA:Wissenschaftl.Anl.u.Geräte"/>
    <n v="72"/>
  </r>
  <r>
    <n v="2310"/>
    <x v="196"/>
    <n v="720"/>
    <s v="Wissenschaftl.Anlagen u.Geräte"/>
    <x v="0"/>
    <x v="0"/>
    <n v="663720"/>
    <s v="AfA:Wissenschaftl.Anl.u.Geräte"/>
    <n v="144"/>
  </r>
  <r>
    <n v="2320"/>
    <x v="197"/>
    <n v="720"/>
    <s v="Wissenschaftl.Anlagen u.Geräte"/>
    <x v="0"/>
    <x v="0"/>
    <n v="663720"/>
    <s v="AfA:Wissenschaftl.Anl.u.Geräte"/>
    <n v="120"/>
  </r>
  <r>
    <n v="2320"/>
    <x v="197"/>
    <n v="850"/>
    <s v="Sonstige Betriebsausstattung"/>
    <x v="1"/>
    <x v="1"/>
    <n v="664850"/>
    <s v="AfA: Sonst.Betriebsausstattung"/>
    <n v="180"/>
  </r>
  <r>
    <n v="2320"/>
    <x v="197"/>
    <n v="8910"/>
    <s v="GWG Sammelposten"/>
    <x v="7"/>
    <x v="7"/>
    <n v="664099"/>
    <s v="AfA Sammelposten BGA"/>
    <n v="1"/>
  </r>
  <r>
    <n v="2330"/>
    <x v="198"/>
    <n v="720"/>
    <s v="Wissenschaftl.Anlagen u.Geräte"/>
    <x v="0"/>
    <x v="0"/>
    <n v="663720"/>
    <s v="AfA:Wissenschaftl.Anl.u.Geräte"/>
    <n v="120"/>
  </r>
  <r>
    <n v="2340"/>
    <x v="199"/>
    <n v="720"/>
    <s v="Wissenschaftl.Anlagen u.Geräte"/>
    <x v="0"/>
    <x v="0"/>
    <n v="663720"/>
    <s v="AfA:Wissenschaftl.Anl.u.Geräte"/>
    <n v="120"/>
  </r>
  <r>
    <n v="2350"/>
    <x v="200"/>
    <n v="720"/>
    <s v="Wissenschaftl.Anlagen u.Geräte"/>
    <x v="0"/>
    <x v="0"/>
    <n v="663720"/>
    <s v="AfA:Wissenschaftl.Anl.u.Geräte"/>
    <n v="96"/>
  </r>
  <r>
    <n v="2350"/>
    <x v="200"/>
    <n v="840"/>
    <s v="Fuhrpark"/>
    <x v="8"/>
    <x v="8"/>
    <n v="664840"/>
    <s v="AfA: Fuhrpark"/>
    <n v="96"/>
  </r>
  <r>
    <n v="2360"/>
    <x v="201"/>
    <n v="720"/>
    <s v="Wissenschaftl.Anlagen u.Geräte"/>
    <x v="0"/>
    <x v="0"/>
    <n v="663720"/>
    <s v="AfA:Wissenschaftl.Anl.u.Geräte"/>
    <n v="96"/>
  </r>
  <r>
    <n v="2370"/>
    <x v="202"/>
    <n v="720"/>
    <s v="Wissenschaftl.Anlagen u.Geräte"/>
    <x v="0"/>
    <x v="0"/>
    <n v="663720"/>
    <s v="AfA:Wissenschaftl.Anl.u.Geräte"/>
    <n v="120"/>
  </r>
  <r>
    <n v="2380"/>
    <x v="203"/>
    <n v="720"/>
    <s v="Wissenschaftl.Anlagen u.Geräte"/>
    <x v="0"/>
    <x v="0"/>
    <n v="663720"/>
    <s v="AfA:Wissenschaftl.Anl.u.Geräte"/>
    <n v="120"/>
  </r>
  <r>
    <n v="2390"/>
    <x v="204"/>
    <n v="720"/>
    <s v="Wissenschaftl.Anlagen u.Geräte"/>
    <x v="0"/>
    <x v="0"/>
    <n v="663720"/>
    <s v="AfA:Wissenschaftl.Anl.u.Geräte"/>
    <n v="96"/>
  </r>
  <r>
    <n v="2400"/>
    <x v="205"/>
    <n v="720"/>
    <s v="Wissenschaftl.Anlagen u.Geräte"/>
    <x v="0"/>
    <x v="0"/>
    <n v="663720"/>
    <s v="AfA:Wissenschaftl.Anl.u.Geräte"/>
    <n v="240"/>
  </r>
  <r>
    <n v="2400"/>
    <x v="205"/>
    <n v="840"/>
    <s v="Fuhrpark"/>
    <x v="8"/>
    <x v="8"/>
    <n v="664840"/>
    <s v="AfA: Fuhrpark"/>
    <n v="240"/>
  </r>
  <r>
    <n v="2410"/>
    <x v="206"/>
    <n v="720"/>
    <s v="Wissenschaftl.Anlagen u.Geräte"/>
    <x v="0"/>
    <x v="0"/>
    <n v="663720"/>
    <s v="AfA:Wissenschaftl.Anl.u.Geräte"/>
    <n v="144"/>
  </r>
  <r>
    <n v="2410"/>
    <x v="206"/>
    <n v="840"/>
    <s v="Fuhrpark"/>
    <x v="8"/>
    <x v="8"/>
    <n v="664840"/>
    <s v="AfA: Fuhrpark"/>
    <n v="144"/>
  </r>
  <r>
    <n v="2420"/>
    <x v="207"/>
    <n v="720"/>
    <s v="Wissenschaftl.Anlagen u.Geräte"/>
    <x v="0"/>
    <x v="0"/>
    <n v="663720"/>
    <s v="AfA:Wissenschaftl.Anl.u.Geräte"/>
    <n v="144"/>
  </r>
  <r>
    <n v="2430"/>
    <x v="208"/>
    <n v="720"/>
    <s v="Wissenschaftl.Anlagen u.Geräte"/>
    <x v="0"/>
    <x v="0"/>
    <n v="663720"/>
    <s v="AfA:Wissenschaftl.Anl.u.Geräte"/>
    <n v="144"/>
  </r>
  <r>
    <n v="2440"/>
    <x v="209"/>
    <n v="720"/>
    <s v="Wissenschaftl.Anlagen u.Geräte"/>
    <x v="0"/>
    <x v="0"/>
    <n v="663720"/>
    <s v="AfA:Wissenschaftl.Anl.u.Geräte"/>
    <n v="96"/>
  </r>
  <r>
    <n v="2450"/>
    <x v="210"/>
    <n v="720"/>
    <s v="Wissenschaftl.Anlagen u.Geräte"/>
    <x v="0"/>
    <x v="0"/>
    <n v="663720"/>
    <s v="AfA:Wissenschaftl.Anl.u.Geräte"/>
    <n v="120"/>
  </r>
  <r>
    <n v="2460"/>
    <x v="211"/>
    <n v="720"/>
    <s v="Wissenschaftl.Anlagen u.Geräte"/>
    <x v="0"/>
    <x v="0"/>
    <n v="663720"/>
    <s v="AfA:Wissenschaftl.Anl.u.Geräte"/>
    <n v="120"/>
  </r>
  <r>
    <n v="2470"/>
    <x v="212"/>
    <n v="720"/>
    <s v="Wissenschaftl.Anlagen u.Geräte"/>
    <x v="0"/>
    <x v="0"/>
    <n v="663720"/>
    <s v="AfA:Wissenschaftl.Anl.u.Geräte"/>
    <n v="96"/>
  </r>
  <r>
    <n v="2490"/>
    <x v="213"/>
    <n v="720"/>
    <s v="Wissenschaftl.Anlagen u.Geräte"/>
    <x v="0"/>
    <x v="0"/>
    <n v="663720"/>
    <s v="AfA:Wissenschaftl.Anl.u.Geräte"/>
    <n v="96"/>
  </r>
  <r>
    <n v="2490"/>
    <x v="213"/>
    <n v="840"/>
    <s v="Fuhrpark"/>
    <x v="8"/>
    <x v="8"/>
    <n v="664840"/>
    <s v="AfA: Fuhrpark"/>
    <n v="96"/>
  </r>
  <r>
    <n v="2500"/>
    <x v="214"/>
    <n v="720"/>
    <s v="Wissenschaftl.Anlagen u.Geräte"/>
    <x v="0"/>
    <x v="0"/>
    <n v="663720"/>
    <s v="AfA:Wissenschaftl.Anl.u.Geräte"/>
    <n v="108"/>
  </r>
  <r>
    <n v="2500"/>
    <x v="214"/>
    <n v="840"/>
    <s v="Fuhrpark"/>
    <x v="8"/>
    <x v="8"/>
    <n v="664840"/>
    <s v="AfA: Fuhrpark"/>
    <n v="108"/>
  </r>
  <r>
    <n v="2510"/>
    <x v="215"/>
    <n v="720"/>
    <s v="Wissenschaftl.Anlagen u.Geräte"/>
    <x v="0"/>
    <x v="0"/>
    <n v="663720"/>
    <s v="AfA:Wissenschaftl.Anl.u.Geräte"/>
    <n v="108"/>
  </r>
  <r>
    <n v="2510"/>
    <x v="215"/>
    <n v="840"/>
    <s v="Fuhrpark"/>
    <x v="8"/>
    <x v="8"/>
    <n v="664840"/>
    <s v="AfA: Fuhrpark"/>
    <n v="108"/>
  </r>
  <r>
    <n v="2520"/>
    <x v="216"/>
    <n v="720"/>
    <s v="Wissenschaftl.Anlagen u.Geräte"/>
    <x v="0"/>
    <x v="0"/>
    <n v="663720"/>
    <s v="AfA:Wissenschaftl.Anl.u.Geräte"/>
    <n v="96"/>
  </r>
  <r>
    <n v="2520"/>
    <x v="216"/>
    <n v="840"/>
    <s v="Fuhrpark"/>
    <x v="8"/>
    <x v="8"/>
    <n v="664840"/>
    <s v="AfA: Fuhrpark"/>
    <n v="96"/>
  </r>
  <r>
    <n v="2530"/>
    <x v="217"/>
    <n v="720"/>
    <s v="Wissenschaftl.Anlagen u.Geräte"/>
    <x v="0"/>
    <x v="0"/>
    <n v="663720"/>
    <s v="AfA:Wissenschaftl.Anl.u.Geräte"/>
    <n v="132"/>
  </r>
  <r>
    <n v="2530"/>
    <x v="217"/>
    <n v="840"/>
    <s v="Fuhrpark"/>
    <x v="8"/>
    <x v="8"/>
    <n v="664840"/>
    <s v="AfA: Fuhrpark"/>
    <n v="132"/>
  </r>
  <r>
    <n v="2540"/>
    <x v="218"/>
    <n v="720"/>
    <s v="Wissenschaftl.Anlagen u.Geräte"/>
    <x v="0"/>
    <x v="0"/>
    <n v="663720"/>
    <s v="AfA:Wissenschaftl.Anl.u.Geräte"/>
    <n v="144"/>
  </r>
  <r>
    <n v="2540"/>
    <x v="218"/>
    <n v="840"/>
    <s v="Fuhrpark"/>
    <x v="8"/>
    <x v="8"/>
    <n v="664840"/>
    <s v="AfA: Fuhrpark"/>
    <n v="144"/>
  </r>
  <r>
    <n v="2550"/>
    <x v="219"/>
    <n v="720"/>
    <s v="Wissenschaftl.Anlagen u.Geräte"/>
    <x v="0"/>
    <x v="0"/>
    <n v="663720"/>
    <s v="AfA:Wissenschaftl.Anl.u.Geräte"/>
    <n v="84"/>
  </r>
  <r>
    <n v="2550"/>
    <x v="219"/>
    <n v="840"/>
    <s v="Fuhrpark"/>
    <x v="8"/>
    <x v="8"/>
    <n v="664840"/>
    <s v="AfA: Fuhrpark"/>
    <n v="84"/>
  </r>
  <r>
    <n v="2560"/>
    <x v="220"/>
    <n v="720"/>
    <s v="Wissenschaftl.Anlagen u.Geräte"/>
    <x v="0"/>
    <x v="0"/>
    <n v="663720"/>
    <s v="AfA:Wissenschaftl.Anl.u.Geräte"/>
    <n v="96"/>
  </r>
  <r>
    <n v="2570"/>
    <x v="221"/>
    <n v="720"/>
    <s v="Wissenschaftl.Anlagen u.Geräte"/>
    <x v="0"/>
    <x v="0"/>
    <n v="663720"/>
    <s v="AfA:Wissenschaftl.Anl.u.Geräte"/>
    <n v="96"/>
  </r>
  <r>
    <n v="2580"/>
    <x v="222"/>
    <n v="720"/>
    <s v="Wissenschaftl.Anlagen u.Geräte"/>
    <x v="0"/>
    <x v="0"/>
    <n v="663720"/>
    <s v="AfA:Wissenschaftl.Anl.u.Geräte"/>
    <n v="96"/>
  </r>
  <r>
    <n v="2580"/>
    <x v="222"/>
    <n v="840"/>
    <s v="Fuhrpark"/>
    <x v="8"/>
    <x v="8"/>
    <n v="664840"/>
    <s v="AfA: Fuhrpark"/>
    <n v="96"/>
  </r>
  <r>
    <n v="2590"/>
    <x v="223"/>
    <n v="720"/>
    <s v="Wissenschaftl.Anlagen u.Geräte"/>
    <x v="0"/>
    <x v="0"/>
    <n v="663720"/>
    <s v="AfA:Wissenschaftl.Anl.u.Geräte"/>
    <n v="144"/>
  </r>
  <r>
    <n v="2590"/>
    <x v="223"/>
    <n v="840"/>
    <s v="Fuhrpark"/>
    <x v="8"/>
    <x v="8"/>
    <n v="664840"/>
    <s v="AfA: Fuhrpark"/>
    <n v="144"/>
  </r>
  <r>
    <n v="2600"/>
    <x v="224"/>
    <n v="720"/>
    <s v="Wissenschaftl.Anlagen u.Geräte"/>
    <x v="0"/>
    <x v="0"/>
    <n v="663720"/>
    <s v="AfA:Wissenschaftl.Anl.u.Geräte"/>
    <n v="144"/>
  </r>
  <r>
    <n v="2600"/>
    <x v="224"/>
    <n v="790"/>
    <s v="Geringwertige Anl.u. Maschinen"/>
    <x v="4"/>
    <x v="4"/>
    <n v="663790"/>
    <s v="AfA: GWG Anlagen und Maschinen"/>
    <n v="1"/>
  </r>
  <r>
    <n v="2600"/>
    <x v="224"/>
    <n v="79100"/>
    <s v="Sammelp. techn. Anl.u.Maschine"/>
    <x v="5"/>
    <x v="5"/>
    <n v="663009"/>
    <s v="AfA Sammelposten techn. Anlage"/>
    <n v="60"/>
  </r>
  <r>
    <n v="2610"/>
    <x v="225"/>
    <n v="720"/>
    <s v="Wissenschaftl.Anlagen u.Geräte"/>
    <x v="0"/>
    <x v="0"/>
    <n v="663720"/>
    <s v="AfA:Wissenschaftl.Anl.u.Geräte"/>
    <n v="144"/>
  </r>
  <r>
    <n v="2620"/>
    <x v="226"/>
    <n v="720"/>
    <s v="Wissenschaftl.Anlagen u.Geräte"/>
    <x v="0"/>
    <x v="0"/>
    <n v="663720"/>
    <s v="AfA:Wissenschaftl.Anl.u.Geräte"/>
    <n v="144"/>
  </r>
  <r>
    <n v="2630"/>
    <x v="227"/>
    <n v="720"/>
    <s v="Wissenschaftl.Anlagen u.Geräte"/>
    <x v="0"/>
    <x v="0"/>
    <n v="663720"/>
    <s v="AfA:Wissenschaftl.Anl.u.Geräte"/>
    <n v="144"/>
  </r>
  <r>
    <n v="2630"/>
    <x v="227"/>
    <n v="850"/>
    <s v="Sonstige Betriebsausstattung"/>
    <x v="0"/>
    <x v="0"/>
    <n v="664850"/>
    <s v="AfA: Sonst.Betriebsausstattung"/>
    <n v="72"/>
  </r>
  <r>
    <n v="2640"/>
    <x v="228"/>
    <n v="720"/>
    <s v="Wissenschaftl.Anlagen u.Geräte"/>
    <x v="0"/>
    <x v="0"/>
    <n v="663720"/>
    <s v="AfA:Wissenschaftl.Anl.u.Geräte"/>
    <n v="96"/>
  </r>
  <r>
    <n v="2650"/>
    <x v="229"/>
    <n v="720"/>
    <s v="Wissenschaftl.Anlagen u.Geräte"/>
    <x v="0"/>
    <x v="0"/>
    <n v="663720"/>
    <s v="AfA:Wissenschaftl.Anl.u.Geräte"/>
    <n v="96"/>
  </r>
  <r>
    <n v="2660"/>
    <x v="230"/>
    <n v="720"/>
    <s v="Wissenschaftl.Anlagen u.Geräte"/>
    <x v="0"/>
    <x v="0"/>
    <n v="663720"/>
    <s v="AfA:Wissenschaftl.Anl.u.Geräte"/>
    <n v="120"/>
  </r>
  <r>
    <n v="2670"/>
    <x v="231"/>
    <n v="720"/>
    <s v="Wissenschaftl.Anlagen u.Geräte"/>
    <x v="0"/>
    <x v="0"/>
    <n v="663720"/>
    <s v="AfA:Wissenschaftl.Anl.u.Geräte"/>
    <n v="144"/>
  </r>
  <r>
    <n v="2670"/>
    <x v="231"/>
    <n v="860"/>
    <s v="Büroma.,Org.mittel u.Komm.anl."/>
    <x v="9"/>
    <x v="9"/>
    <n v="664860"/>
    <s v="AfA:Büroma/Org.mittel/Komm.anl"/>
    <n v="108"/>
  </r>
  <r>
    <n v="2670"/>
    <x v="231"/>
    <n v="850"/>
    <s v="Sonstige Betriebsausstattung"/>
    <x v="1"/>
    <x v="1"/>
    <n v="664850"/>
    <s v="AfA: Sonst.Betriebsausstattung"/>
    <n v="120"/>
  </r>
  <r>
    <n v="2680"/>
    <x v="232"/>
    <n v="720"/>
    <s v="Wissenschaftl.Anlagen u.Geräte"/>
    <x v="0"/>
    <x v="0"/>
    <n v="663720"/>
    <s v="AfA:Wissenschaftl.Anl.u.Geräte"/>
    <n v="120"/>
  </r>
  <r>
    <n v="2690"/>
    <x v="233"/>
    <n v="720"/>
    <s v="Wissenschaftl.Anlagen u.Geräte"/>
    <x v="0"/>
    <x v="0"/>
    <n v="663720"/>
    <s v="AfA:Wissenschaftl.Anl.u.Geräte"/>
    <n v="120"/>
  </r>
  <r>
    <n v="2700"/>
    <x v="234"/>
    <n v="720"/>
    <s v="Wissenschaftl.Anlagen u.Geräte"/>
    <x v="0"/>
    <x v="0"/>
    <n v="663720"/>
    <s v="AfA:Wissenschaftl.Anl.u.Geräte"/>
    <n v="96"/>
  </r>
  <r>
    <n v="2710"/>
    <x v="235"/>
    <n v="720"/>
    <s v="Wissenschaftl.Anlagen u.Geräte"/>
    <x v="0"/>
    <x v="0"/>
    <n v="663720"/>
    <s v="AfA:Wissenschaftl.Anl.u.Geräte"/>
    <n v="96"/>
  </r>
  <r>
    <n v="2720"/>
    <x v="236"/>
    <n v="720"/>
    <s v="Wissenschaftl.Anlagen u.Geräte"/>
    <x v="0"/>
    <x v="0"/>
    <n v="663720"/>
    <s v="AfA:Wissenschaftl.Anl.u.Geräte"/>
    <n v="96"/>
  </r>
  <r>
    <n v="2720"/>
    <x v="236"/>
    <n v="7301"/>
    <s v="EDV-Anlagen"/>
    <x v="0"/>
    <x v="0"/>
    <n v="6637301"/>
    <s v="AfA:EDV-Anlagen"/>
    <n v="96"/>
  </r>
  <r>
    <n v="2730"/>
    <x v="237"/>
    <n v="720"/>
    <s v="Wissenschaftl.Anlagen u.Geräte"/>
    <x v="0"/>
    <x v="0"/>
    <n v="663720"/>
    <s v="AfA:Wissenschaftl.Anl.u.Geräte"/>
    <n v="96"/>
  </r>
  <r>
    <n v="2740"/>
    <x v="238"/>
    <n v="720"/>
    <s v="Wissenschaftl.Anlagen u.Geräte"/>
    <x v="0"/>
    <x v="0"/>
    <n v="663720"/>
    <s v="AfA:Wissenschaftl.Anl.u.Geräte"/>
    <n v="96"/>
  </r>
  <r>
    <n v="2750"/>
    <x v="239"/>
    <n v="720"/>
    <s v="Wissenschaftl.Anlagen u.Geräte"/>
    <x v="0"/>
    <x v="0"/>
    <n v="663720"/>
    <s v="AfA:Wissenschaftl.Anl.u.Geräte"/>
    <n v="120"/>
  </r>
  <r>
    <n v="2760"/>
    <x v="240"/>
    <n v="720"/>
    <s v="Wissenschaftl.Anlagen u.Geräte"/>
    <x v="0"/>
    <x v="0"/>
    <n v="663720"/>
    <s v="AfA:Wissenschaftl.Anl.u.Geräte"/>
    <n v="96"/>
  </r>
  <r>
    <n v="2760"/>
    <x v="240"/>
    <n v="7301"/>
    <s v="EDV-Anlagen"/>
    <x v="0"/>
    <x v="0"/>
    <n v="663730"/>
    <s v="AfA:EDV-Anl./Medien-u.Tontechn"/>
    <n v="96"/>
  </r>
  <r>
    <n v="2770"/>
    <x v="241"/>
    <n v="720"/>
    <s v="Wissenschaftl.Anlagen u.Geräte"/>
    <x v="0"/>
    <x v="0"/>
    <n v="663720"/>
    <s v="AfA:Wissenschaftl.Anl.u.Geräte"/>
    <n v="96"/>
  </r>
  <r>
    <n v="2780"/>
    <x v="242"/>
    <n v="720"/>
    <s v="Wissenschaftl.Anlagen u.Geräte"/>
    <x v="0"/>
    <x v="0"/>
    <n v="663720"/>
    <s v="AfA:Wissenschaftl.Anl.u.Geräte"/>
    <n v="96"/>
  </r>
  <r>
    <n v="2790"/>
    <x v="243"/>
    <n v="720"/>
    <s v="Wissenschaftl.Anlagen u.Geräte"/>
    <x v="0"/>
    <x v="0"/>
    <n v="663720"/>
    <s v="AfA:Wissenschaftl.Anl.u.Geräte"/>
    <n v="120"/>
  </r>
  <r>
    <n v="2800"/>
    <x v="244"/>
    <n v="720"/>
    <s v="Wissenschaftl.Anlagen u.Geräte"/>
    <x v="0"/>
    <x v="0"/>
    <n v="663720"/>
    <s v="AfA:Wissenschaftl.Anl.u.Geräte"/>
    <n v="96"/>
  </r>
  <r>
    <n v="2800"/>
    <x v="244"/>
    <n v="790"/>
    <s v="Geringwertige Anl.u. Maschinen"/>
    <x v="4"/>
    <x v="4"/>
    <n v="663790"/>
    <s v="AfA: GWG Anlagen und Maschinen"/>
    <n v="1"/>
  </r>
  <r>
    <n v="2810"/>
    <x v="245"/>
    <n v="720"/>
    <s v="Wissenschaftl.Anlagen u.Geräte"/>
    <x v="0"/>
    <x v="0"/>
    <n v="663720"/>
    <s v="AfA:Wissenschaftl.Anl.u.Geräte"/>
    <n v="96"/>
  </r>
  <r>
    <n v="2820"/>
    <x v="246"/>
    <n v="720"/>
    <s v="Wissenschaftl.Anlagen u.Geräte"/>
    <x v="0"/>
    <x v="0"/>
    <n v="663720"/>
    <s v="AfA:Wissenschaftl.Anl.u.Geräte"/>
    <n v="120"/>
  </r>
  <r>
    <n v="2830"/>
    <x v="247"/>
    <n v="720"/>
    <s v="Wissenschaftl.Anlagen u.Geräte"/>
    <x v="0"/>
    <x v="0"/>
    <n v="663720"/>
    <s v="AfA:Wissenschaftl.Anl.u.Geräte"/>
    <n v="120"/>
  </r>
  <r>
    <n v="2840"/>
    <x v="248"/>
    <n v="720"/>
    <s v="Wissenschaftl.Anlagen u.Geräte"/>
    <x v="0"/>
    <x v="0"/>
    <n v="663720"/>
    <s v="AfA:Wissenschaftl.Anl.u.Geräte"/>
    <n v="120"/>
  </r>
  <r>
    <n v="2850"/>
    <x v="249"/>
    <n v="720"/>
    <s v="Wissenschaftl.Anlagen u.Geräte"/>
    <x v="0"/>
    <x v="0"/>
    <n v="663720"/>
    <s v="AfA:Wissenschaftl.Anl.u.Geräte"/>
    <n v="144"/>
  </r>
  <r>
    <n v="2860"/>
    <x v="250"/>
    <n v="720"/>
    <s v="Wissenschaftl.Anlagen u.Geräte"/>
    <x v="0"/>
    <x v="0"/>
    <n v="663720"/>
    <s v="AfA:Wissenschaftl.Anl.u.Geräte"/>
    <n v="96"/>
  </r>
  <r>
    <n v="2870"/>
    <x v="251"/>
    <n v="720"/>
    <s v="Wissenschaftl.Anlagen u.Geräte"/>
    <x v="0"/>
    <x v="0"/>
    <n v="663720"/>
    <s v="AfA:Wissenschaftl.Anl.u.Geräte"/>
    <n v="120"/>
  </r>
  <r>
    <n v="2880"/>
    <x v="252"/>
    <n v="720"/>
    <s v="Wissenschaftl.Anlagen u.Geräte"/>
    <x v="0"/>
    <x v="0"/>
    <n v="663720"/>
    <s v="AfA:Wissenschaftl.Anl.u.Geräte"/>
    <n v="96"/>
  </r>
  <r>
    <n v="2890"/>
    <x v="253"/>
    <n v="720"/>
    <s v="Wissenschaftl.Anlagen u.Geräte"/>
    <x v="0"/>
    <x v="0"/>
    <n v="663720"/>
    <s v="AfA:Wissenschaftl.Anl.u.Geräte"/>
    <n v="120"/>
  </r>
  <r>
    <n v="2900"/>
    <x v="254"/>
    <n v="720"/>
    <s v="Wissenschaftl.Anlagen u.Geräte"/>
    <x v="0"/>
    <x v="0"/>
    <n v="663720"/>
    <s v="AfA:Wissenschaftl.Anl.u.Geräte"/>
    <n v="144"/>
  </r>
  <r>
    <n v="2910"/>
    <x v="255"/>
    <n v="720"/>
    <s v="Wissenschaftl.Anlagen u.Geräte"/>
    <x v="0"/>
    <x v="0"/>
    <n v="663720"/>
    <s v="AfA:Wissenschaftl.Anl.u.Geräte"/>
    <n v="144"/>
  </r>
  <r>
    <n v="2920"/>
    <x v="256"/>
    <n v="720"/>
    <s v="Wissenschaftl.Anlagen u.Geräte"/>
    <x v="0"/>
    <x v="0"/>
    <n v="663720"/>
    <s v="AfA:Wissenschaftl.Anl.u.Geräte"/>
    <n v="144"/>
  </r>
  <r>
    <n v="2930"/>
    <x v="257"/>
    <n v="720"/>
    <s v="Wissenschaftl.Anlagen u.Geräte"/>
    <x v="0"/>
    <x v="0"/>
    <n v="663720"/>
    <s v="AfA:Wissenschaftl.Anl.u.Geräte"/>
    <n v="144"/>
  </r>
  <r>
    <n v="2940"/>
    <x v="258"/>
    <n v="720"/>
    <s v="Wissenschaftl.Anlagen u.Geräte"/>
    <x v="0"/>
    <x v="0"/>
    <n v="663720"/>
    <s v="AfA:Wissenschaftl.Anl.u.Geräte"/>
    <n v="144"/>
  </r>
  <r>
    <n v="2950"/>
    <x v="259"/>
    <n v="720"/>
    <s v="Wissenschaftl.Anlagen u.Geräte"/>
    <x v="0"/>
    <x v="0"/>
    <n v="663720"/>
    <s v="AfA:Wissenschaftl.Anl.u.Geräte"/>
    <n v="144"/>
  </r>
  <r>
    <n v="2960"/>
    <x v="260"/>
    <n v="720"/>
    <s v="Wissenschaftl.Anlagen u.Geräte"/>
    <x v="0"/>
    <x v="0"/>
    <n v="663720"/>
    <s v="AfA:Wissenschaftl.Anl.u.Geräte"/>
    <n v="144"/>
  </r>
  <r>
    <n v="2970"/>
    <x v="261"/>
    <n v="720"/>
    <s v="Wissenschaftl.Anlagen u.Geräte"/>
    <x v="0"/>
    <x v="0"/>
    <n v="663720"/>
    <s v="AfA:Wissenschaftl.Anl.u.Geräte"/>
    <n v="144"/>
  </r>
  <r>
    <n v="2970"/>
    <x v="261"/>
    <n v="790"/>
    <s v="Geringwertige Anl.u. Maschinen"/>
    <x v="4"/>
    <x v="4"/>
    <n v="663790"/>
    <s v="AfA: GWG Anlagen und Maschinen"/>
    <n v="1"/>
  </r>
  <r>
    <n v="2970"/>
    <x v="261"/>
    <n v="79100"/>
    <s v="Sammelp. techn. Anl.u.Maschine"/>
    <x v="5"/>
    <x v="5"/>
    <n v="663009"/>
    <s v="AfA Sammelposten techn. Anlage"/>
    <n v="60"/>
  </r>
  <r>
    <n v="2980"/>
    <x v="262"/>
    <n v="720"/>
    <s v="Wissenschaftl.Anlagen u.Geräte"/>
    <x v="0"/>
    <x v="0"/>
    <n v="663720"/>
    <s v="AfA:Wissenschaftl.Anl.u.Geräte"/>
    <n v="96"/>
  </r>
  <r>
    <n v="2990"/>
    <x v="263"/>
    <n v="720"/>
    <s v="Wissenschaftl.Anlagen u.Geräte"/>
    <x v="0"/>
    <x v="0"/>
    <n v="663720"/>
    <s v="AfA:Wissenschaftl.Anl.u.Geräte"/>
    <n v="120"/>
  </r>
  <r>
    <n v="3000"/>
    <x v="264"/>
    <n v="720"/>
    <s v="Wissenschaftl.Anlagen u.Geräte"/>
    <x v="0"/>
    <x v="0"/>
    <n v="663720"/>
    <s v="AfA:Wissenschaftl.Anl.u.Geräte"/>
    <n v="96"/>
  </r>
  <r>
    <n v="3010"/>
    <x v="265"/>
    <n v="720"/>
    <s v="Wissenschaftl.Anlagen u.Geräte"/>
    <x v="0"/>
    <x v="0"/>
    <n v="663720"/>
    <s v="AfA:Wissenschaftl.Anl.u.Geräte"/>
    <n v="96"/>
  </r>
  <r>
    <n v="3020"/>
    <x v="266"/>
    <n v="720"/>
    <s v="Wissenschaftl.Anlagen u.Geräte"/>
    <x v="0"/>
    <x v="0"/>
    <n v="663720"/>
    <s v="AfA:Wissenschaftl.Anl.u.Geräte"/>
    <n v="96"/>
  </r>
  <r>
    <n v="3020"/>
    <x v="266"/>
    <n v="790"/>
    <s v="Geringwertige Anl.u. Maschinen"/>
    <x v="4"/>
    <x v="4"/>
    <n v="663790"/>
    <s v="AfA: GWG Anlagen und Maschinen"/>
    <n v="1"/>
  </r>
  <r>
    <n v="3020"/>
    <x v="266"/>
    <n v="79100"/>
    <s v="Sammelp. techn. Anl.u.Maschine"/>
    <x v="5"/>
    <x v="5"/>
    <n v="663009"/>
    <s v="AfA Sammelposten techn. Anlage"/>
    <n v="60"/>
  </r>
  <r>
    <n v="3030"/>
    <x v="267"/>
    <n v="720"/>
    <s v="Wissenschaftl.Anlagen u.Geräte"/>
    <x v="0"/>
    <x v="0"/>
    <n v="663720"/>
    <s v="AfA:Wissenschaftl.Anl.u.Geräte"/>
    <n v="120"/>
  </r>
  <r>
    <n v="3030"/>
    <x v="267"/>
    <n v="740"/>
    <s v="Anl.u.Ger.f.Arbeitss.Umweltsch"/>
    <x v="1"/>
    <x v="1"/>
    <n v="663740"/>
    <s v="AfA:Anl/Ger.f.A-sich/U-schutz"/>
    <n v="144"/>
  </r>
  <r>
    <n v="3040"/>
    <x v="268"/>
    <n v="720"/>
    <s v="Wissenschaftl.Anlagen u.Geräte"/>
    <x v="0"/>
    <x v="0"/>
    <n v="663720"/>
    <s v="AfA:Wissenschaftl.Anl.u.Geräte"/>
    <n v="96"/>
  </r>
  <r>
    <n v="3050"/>
    <x v="269"/>
    <n v="720"/>
    <s v="Wissenschaftl.Anlagen u.Geräte"/>
    <x v="0"/>
    <x v="0"/>
    <n v="663720"/>
    <s v="AfA:Wissenschaftl.Anl.u.Geräte"/>
    <n v="96"/>
  </r>
  <r>
    <n v="3060"/>
    <x v="270"/>
    <n v="720"/>
    <s v="Wissenschaftl.Anlagen u.Geräte"/>
    <x v="0"/>
    <x v="0"/>
    <n v="663720"/>
    <s v="AfA:Wissenschaftl.Anl.u.Geräte"/>
    <n v="96"/>
  </r>
  <r>
    <n v="3080"/>
    <x v="271"/>
    <n v="720"/>
    <s v="Wissenschaftl.Anlagen u.Geräte"/>
    <x v="0"/>
    <x v="0"/>
    <n v="663720"/>
    <s v="AfA:Wissenschaftl.Anl.u.Geräte"/>
    <n v="120"/>
  </r>
  <r>
    <n v="3090"/>
    <x v="272"/>
    <n v="720"/>
    <s v="Wissenschaftl.Anlagen u.Geräte"/>
    <x v="0"/>
    <x v="0"/>
    <n v="663720"/>
    <s v="AfA:Wissenschaftl.Anl.u.Geräte"/>
    <n v="120"/>
  </r>
  <r>
    <n v="3100"/>
    <x v="273"/>
    <n v="720"/>
    <s v="Wissenschaftl.Anlagen u.Geräte"/>
    <x v="0"/>
    <x v="0"/>
    <n v="663720"/>
    <s v="AfA:Wissenschaftl.Anl.u.Geräte"/>
    <n v="96"/>
  </r>
  <r>
    <n v="3110"/>
    <x v="274"/>
    <n v="720"/>
    <s v="Wissenschaftl.Anlagen u.Geräte"/>
    <x v="0"/>
    <x v="0"/>
    <n v="663720"/>
    <s v="AfA:Wissenschaftl.Anl.u.Geräte"/>
    <n v="96"/>
  </r>
  <r>
    <n v="3120"/>
    <x v="275"/>
    <n v="720"/>
    <s v="Wissenschaftl.Anlagen u.Geräte"/>
    <x v="0"/>
    <x v="0"/>
    <n v="663720"/>
    <s v="AfA:Wissenschaftl.Anl.u.Geräte"/>
    <n v="96"/>
  </r>
  <r>
    <n v="3130"/>
    <x v="276"/>
    <n v="720"/>
    <s v="Wissenschaftl.Anlagen u.Geräte"/>
    <x v="0"/>
    <x v="0"/>
    <n v="663720"/>
    <s v="AfA:Wissenschaftl.Anl.u.Geräte"/>
    <n v="96"/>
  </r>
  <r>
    <n v="3140"/>
    <x v="277"/>
    <n v="720"/>
    <s v="Wissenschaftl.Anlagen u.Geräte"/>
    <x v="0"/>
    <x v="0"/>
    <n v="663720"/>
    <s v="AfA:Wissenschaftl.Anl.u.Geräte"/>
    <n v="96"/>
  </r>
  <r>
    <n v="3150"/>
    <x v="278"/>
    <n v="720"/>
    <s v="Wissenschaftl.Anlagen u.Geräte"/>
    <x v="0"/>
    <x v="0"/>
    <n v="663720"/>
    <s v="AfA:Wissenschaftl.Anl.u.Geräte"/>
    <n v="96"/>
  </r>
  <r>
    <n v="3160"/>
    <x v="279"/>
    <n v="720"/>
    <s v="Wissenschaftl.Anlagen u.Geräte"/>
    <x v="0"/>
    <x v="0"/>
    <n v="663720"/>
    <s v="AfA:Wissenschaftl.Anl.u.Geräte"/>
    <n v="96"/>
  </r>
  <r>
    <n v="3161"/>
    <x v="280"/>
    <n v="720"/>
    <s v="Wissenschaftl.Anlagen u.Geräte"/>
    <x v="0"/>
    <x v="0"/>
    <n v="663720"/>
    <s v="AfA:Wissenschaftl.Anl.u.Geräte"/>
    <n v="96"/>
  </r>
  <r>
    <n v="3170"/>
    <x v="281"/>
    <n v="720"/>
    <s v="Wissenschaftl.Anlagen u.Geräte"/>
    <x v="0"/>
    <x v="0"/>
    <n v="663720"/>
    <s v="AfA:Wissenschaftl.Anl.u.Geräte"/>
    <n v="96"/>
  </r>
  <r>
    <n v="3180"/>
    <x v="282"/>
    <n v="720"/>
    <s v="Wissenschaftl.Anlagen u.Geräte"/>
    <x v="0"/>
    <x v="0"/>
    <n v="663720"/>
    <s v="AfA:Wissenschaftl.Anl.u.Geräte"/>
    <n v="96"/>
  </r>
  <r>
    <n v="3190"/>
    <x v="283"/>
    <n v="720"/>
    <s v="Wissenschaftl.Anlagen u.Geräte"/>
    <x v="0"/>
    <x v="0"/>
    <n v="663720"/>
    <s v="AfA:Wissenschaftl.Anl.u.Geräte"/>
    <n v="96"/>
  </r>
  <r>
    <n v="3200"/>
    <x v="284"/>
    <n v="720"/>
    <s v="Wissenschaftl.Anlagen u.Geräte"/>
    <x v="0"/>
    <x v="0"/>
    <n v="663720"/>
    <s v="AfA:Wissenschaftl.Anl.u.Geräte"/>
    <n v="96"/>
  </r>
  <r>
    <n v="3210"/>
    <x v="285"/>
    <n v="720"/>
    <s v="Wissenschaftl.Anlagen u.Geräte"/>
    <x v="0"/>
    <x v="0"/>
    <n v="663720"/>
    <s v="AfA:Wissenschaftl.Anl.u.Geräte"/>
    <n v="96"/>
  </r>
  <r>
    <n v="3220"/>
    <x v="286"/>
    <n v="720"/>
    <s v="Wissenschaftl.Anlagen u.Geräte"/>
    <x v="0"/>
    <x v="0"/>
    <n v="663720"/>
    <s v="AfA:Wissenschaftl.Anl.u.Geräte"/>
    <n v="96"/>
  </r>
  <r>
    <n v="3230"/>
    <x v="287"/>
    <n v="720"/>
    <s v="Wissenschaftl.Anlagen u.Geräte"/>
    <x v="0"/>
    <x v="0"/>
    <n v="663720"/>
    <s v="AfA:Wissenschaftl.Anl.u.Geräte"/>
    <n v="72"/>
  </r>
  <r>
    <n v="3231"/>
    <x v="288"/>
    <n v="720"/>
    <s v="Wissenschaftl.Anlagen u.Geräte"/>
    <x v="0"/>
    <x v="0"/>
    <n v="663720"/>
    <s v="AfA:Wissenschaftl.Anl.u.Geräte"/>
    <n v="72"/>
  </r>
  <r>
    <n v="3240"/>
    <x v="289"/>
    <n v="720"/>
    <s v="Wissenschaftl.Anlagen u.Geräte"/>
    <x v="0"/>
    <x v="0"/>
    <n v="663720"/>
    <s v="AfA:Wissenschaftl.Anl.u.Geräte"/>
    <n v="120"/>
  </r>
  <r>
    <n v="3250"/>
    <x v="290"/>
    <n v="720"/>
    <s v="Wissenschaftl.Anlagen u.Geräte"/>
    <x v="0"/>
    <x v="0"/>
    <n v="663720"/>
    <s v="AfA:Wissenschaftl.Anl.u.Geräte"/>
    <n v="120"/>
  </r>
  <r>
    <n v="3260"/>
    <x v="291"/>
    <n v="720"/>
    <s v="Wissenschaftl.Anlagen u.Geräte"/>
    <x v="0"/>
    <x v="0"/>
    <n v="663720"/>
    <s v="AfA:Wissenschaftl.Anl.u.Geräte"/>
    <n v="72"/>
  </r>
  <r>
    <n v="3270"/>
    <x v="292"/>
    <n v="720"/>
    <s v="Wissenschaftl.Anlagen u.Geräte"/>
    <x v="0"/>
    <x v="0"/>
    <n v="663720"/>
    <s v="AfA:Wissenschaftl.Anl.u.Geräte"/>
    <n v="96"/>
  </r>
  <r>
    <n v="3280"/>
    <x v="293"/>
    <n v="720"/>
    <s v="Wissenschaftl.Anlagen u.Geräte"/>
    <x v="0"/>
    <x v="0"/>
    <n v="663720"/>
    <s v="AfA:Wissenschaftl.Anl.u.Geräte"/>
    <n v="120"/>
  </r>
  <r>
    <n v="3290"/>
    <x v="294"/>
    <n v="720"/>
    <s v="Wissenschaftl.Anlagen u.Geräte"/>
    <x v="0"/>
    <x v="0"/>
    <n v="663720"/>
    <s v="AfA:Wissenschaftl.Anl.u.Geräte"/>
    <n v="96"/>
  </r>
  <r>
    <n v="3300"/>
    <x v="295"/>
    <n v="720"/>
    <s v="Wissenschaftl.Anlagen u.Geräte"/>
    <x v="0"/>
    <x v="0"/>
    <n v="663720"/>
    <s v="AfA:Wissenschaftl.Anl.u.Geräte"/>
    <n v="96"/>
  </r>
  <r>
    <n v="3310"/>
    <x v="296"/>
    <n v="720"/>
    <s v="Wissenschaftl.Anlagen u.Geräte"/>
    <x v="0"/>
    <x v="0"/>
    <n v="663720"/>
    <s v="AfA:Wissenschaftl.Anl.u.Geräte"/>
    <n v="72"/>
  </r>
  <r>
    <n v="3320"/>
    <x v="297"/>
    <n v="720"/>
    <s v="Wissenschaftl.Anlagen u.Geräte"/>
    <x v="0"/>
    <x v="0"/>
    <n v="663720"/>
    <s v="AfA:Wissenschaftl.Anl.u.Geräte"/>
    <n v="84"/>
  </r>
  <r>
    <n v="3321"/>
    <x v="298"/>
    <n v="720"/>
    <s v="Wissenschaftl.Anlagen u.Geräte"/>
    <x v="0"/>
    <x v="0"/>
    <n v="663720"/>
    <s v="AfA:Wissenschaftl.Anl.u.Geräte"/>
    <n v="84"/>
  </r>
  <r>
    <n v="3330"/>
    <x v="299"/>
    <n v="720"/>
    <s v="Wissenschaftl.Anlagen u.Geräte"/>
    <x v="0"/>
    <x v="0"/>
    <n v="663720"/>
    <s v="AfA:Wissenschaftl.Anl.u.Geräte"/>
    <n v="84"/>
  </r>
  <r>
    <n v="3350"/>
    <x v="300"/>
    <n v="720"/>
    <s v="Wissenschaftl.Anlagen u.Geräte"/>
    <x v="0"/>
    <x v="0"/>
    <n v="663720"/>
    <s v="AfA:Wissenschaftl.Anl.u.Geräte"/>
    <n v="72"/>
  </r>
  <r>
    <n v="3360"/>
    <x v="301"/>
    <n v="720"/>
    <s v="Wissenschaftl.Anlagen u.Geräte"/>
    <x v="0"/>
    <x v="0"/>
    <n v="663720"/>
    <s v="AfA:Wissenschaftl.Anl.u.Geräte"/>
    <n v="72"/>
  </r>
  <r>
    <n v="3370"/>
    <x v="302"/>
    <n v="720"/>
    <s v="Wissenschaftl.Anlagen u.Geräte"/>
    <x v="0"/>
    <x v="0"/>
    <n v="663720"/>
    <s v="AfA:Wissenschaftl.Anl.u.Geräte"/>
    <n v="72"/>
  </r>
  <r>
    <n v="3390"/>
    <x v="303"/>
    <n v="720"/>
    <s v="Wissenschaftl.Anlagen u.Geräte"/>
    <x v="0"/>
    <x v="0"/>
    <n v="663720"/>
    <s v="AfA:Wissenschaftl.Anl.u.Geräte"/>
    <n v="72"/>
  </r>
  <r>
    <n v="3400"/>
    <x v="304"/>
    <n v="720"/>
    <s v="Wissenschaftl.Anlagen u.Geräte"/>
    <x v="0"/>
    <x v="0"/>
    <n v="663720"/>
    <s v="AfA:Wissenschaftl.Anl.u.Geräte"/>
    <n v="96"/>
  </r>
  <r>
    <n v="3410"/>
    <x v="305"/>
    <n v="720"/>
    <s v="Wissenschaftl.Anlagen u.Geräte"/>
    <x v="0"/>
    <x v="0"/>
    <n v="663720"/>
    <s v="AfA:Wissenschaftl.Anl.u.Geräte"/>
    <n v="96"/>
  </r>
  <r>
    <n v="3420"/>
    <x v="306"/>
    <n v="720"/>
    <s v="Wissenschaftl.Anlagen u.Geräte"/>
    <x v="0"/>
    <x v="0"/>
    <n v="663720"/>
    <s v="AfA:Wissenschaftl.Anl.u.Geräte"/>
    <n v="96"/>
  </r>
  <r>
    <n v="3430"/>
    <x v="307"/>
    <n v="720"/>
    <s v="Wissenschaftl.Anlagen u.Geräte"/>
    <x v="0"/>
    <x v="0"/>
    <n v="663720"/>
    <s v="AfA:Wissenschaftl.Anl.u.Geräte"/>
    <n v="96"/>
  </r>
  <r>
    <n v="3440"/>
    <x v="308"/>
    <n v="720"/>
    <s v="Wissenschaftl.Anlagen u.Geräte"/>
    <x v="0"/>
    <x v="0"/>
    <n v="663720"/>
    <s v="AfA:Wissenschaftl.Anl.u.Geräte"/>
    <n v="96"/>
  </r>
  <r>
    <n v="3450"/>
    <x v="309"/>
    <n v="720"/>
    <s v="Wissenschaftl.Anlagen u.Geräte"/>
    <x v="0"/>
    <x v="0"/>
    <n v="663720"/>
    <s v="AfA:Wissenschaftl.Anl.u.Geräte"/>
    <n v="96"/>
  </r>
  <r>
    <n v="3460"/>
    <x v="310"/>
    <n v="720"/>
    <s v="Wissenschaftl.Anlagen u.Geräte"/>
    <x v="0"/>
    <x v="0"/>
    <n v="663720"/>
    <s v="AfA:Wissenschaftl.Anl.u.Geräte"/>
    <n v="96"/>
  </r>
  <r>
    <n v="3480"/>
    <x v="311"/>
    <n v="720"/>
    <s v="Wissenschaftl.Anlagen u.Geräte"/>
    <x v="0"/>
    <x v="0"/>
    <n v="663720"/>
    <s v="AfA:Wissenschaftl.Anl.u.Geräte"/>
    <n v="96"/>
  </r>
  <r>
    <n v="3490"/>
    <x v="311"/>
    <n v="720"/>
    <s v="Wissenschaftl.Anlagen u.Geräte"/>
    <x v="0"/>
    <x v="0"/>
    <n v="663720"/>
    <s v="AfA:Wissenschaftl.Anl.u.Geräte"/>
    <n v="96"/>
  </r>
  <r>
    <n v="3500"/>
    <x v="312"/>
    <n v="720"/>
    <s v="Wissenschaftl.Anlagen u.Geräte"/>
    <x v="0"/>
    <x v="0"/>
    <n v="663720"/>
    <s v="AfA:Wissenschaftl.Anl.u.Geräte"/>
    <n v="96"/>
  </r>
  <r>
    <n v="3510"/>
    <x v="313"/>
    <n v="720"/>
    <s v="Wissenschaftl.Anlagen u.Geräte"/>
    <x v="0"/>
    <x v="0"/>
    <n v="663720"/>
    <s v="AfA:Wissenschaftl.Anl.u.Geräte"/>
    <n v="96"/>
  </r>
  <r>
    <n v="3520"/>
    <x v="314"/>
    <n v="720"/>
    <s v="Wissenschaftl.Anlagen u.Geräte"/>
    <x v="0"/>
    <x v="0"/>
    <n v="663720"/>
    <s v="AfA:Wissenschaftl.Anl.u.Geräte"/>
    <n v="96"/>
  </r>
  <r>
    <n v="3530"/>
    <x v="315"/>
    <n v="720"/>
    <s v="Wissenschaftl.Anlagen u.Geräte"/>
    <x v="0"/>
    <x v="0"/>
    <n v="663720"/>
    <s v="AfA:Wissenschaftl.Anl.u.Geräte"/>
    <n v="120"/>
  </r>
  <r>
    <n v="3540"/>
    <x v="316"/>
    <n v="720"/>
    <s v="Wissenschaftl.Anlagen u.Geräte"/>
    <x v="0"/>
    <x v="0"/>
    <n v="663720"/>
    <s v="AfA:Wissenschaftl.Anl.u.Geräte"/>
    <n v="120"/>
  </r>
  <r>
    <n v="3560"/>
    <x v="317"/>
    <n v="720"/>
    <s v="Wissenschaftl.Anlagen u.Geräte"/>
    <x v="0"/>
    <x v="0"/>
    <n v="663720"/>
    <s v="AfA:Wissenschaftl.Anl.u.Geräte"/>
    <n v="96"/>
  </r>
  <r>
    <n v="3590"/>
    <x v="318"/>
    <n v="720"/>
    <s v="Wissenschaftl.Anlagen u.Geräte"/>
    <x v="0"/>
    <x v="0"/>
    <n v="663720"/>
    <s v="AfA:Wissenschaftl.Anl.u.Geräte"/>
    <n v="96"/>
  </r>
  <r>
    <n v="3600"/>
    <x v="319"/>
    <n v="720"/>
    <s v="Wissenschaftl.Anlagen u.Geräte"/>
    <x v="0"/>
    <x v="0"/>
    <n v="663720"/>
    <s v="AfA:Wissenschaftl.Anl.u.Geräte"/>
    <n v="96"/>
  </r>
  <r>
    <n v="3610"/>
    <x v="320"/>
    <n v="720"/>
    <s v="Wissenschaftl.Anlagen u.Geräte"/>
    <x v="0"/>
    <x v="0"/>
    <n v="663720"/>
    <s v="AfA:Wissenschaftl.Anl.u.Geräte"/>
    <n v="96"/>
  </r>
  <r>
    <n v="3620"/>
    <x v="321"/>
    <n v="720"/>
    <s v="Wissenschaftl.Anlagen u.Geräte"/>
    <x v="0"/>
    <x v="0"/>
    <n v="663720"/>
    <s v="AfA:Wissenschaftl.Anl.u.Geräte"/>
    <n v="96"/>
  </r>
  <r>
    <n v="3630"/>
    <x v="322"/>
    <n v="720"/>
    <s v="Wissenschaftl.Anlagen u.Geräte"/>
    <x v="0"/>
    <x v="0"/>
    <n v="663720"/>
    <s v="AfA:Wissenschaftl.Anl.u.Geräte"/>
    <n v="96"/>
  </r>
  <r>
    <n v="3640"/>
    <x v="323"/>
    <n v="720"/>
    <s v="Wissenschaftl.Anlagen u.Geräte"/>
    <x v="0"/>
    <x v="0"/>
    <n v="663720"/>
    <s v="AfA:Wissenschaftl.Anl.u.Geräte"/>
    <n v="96"/>
  </r>
  <r>
    <n v="3650"/>
    <x v="324"/>
    <n v="720"/>
    <s v="Wissenschaftl.Anlagen u.Geräte"/>
    <x v="0"/>
    <x v="0"/>
    <n v="663720"/>
    <s v="AfA:Wissenschaftl.Anl.u.Geräte"/>
    <n v="96"/>
  </r>
  <r>
    <n v="3660"/>
    <x v="325"/>
    <n v="720"/>
    <s v="Wissenschaftl.Anlagen u.Geräte"/>
    <x v="0"/>
    <x v="0"/>
    <n v="663720"/>
    <s v="AfA:Wissenschaftl.Anl.u.Geräte"/>
    <n v="96"/>
  </r>
  <r>
    <n v="3670"/>
    <x v="326"/>
    <n v="720"/>
    <s v="Wissenschaftl.Anlagen u.Geräte"/>
    <x v="0"/>
    <x v="0"/>
    <n v="663720"/>
    <s v="AfA:Wissenschaftl.Anl.u.Geräte"/>
    <n v="96"/>
  </r>
  <r>
    <n v="3680"/>
    <x v="327"/>
    <n v="720"/>
    <s v="Wissenschaftl.Anlagen u.Geräte"/>
    <x v="0"/>
    <x v="0"/>
    <n v="663720"/>
    <s v="AfA:Wissenschaftl.Anl.u.Geräte"/>
    <n v="96"/>
  </r>
  <r>
    <n v="3690"/>
    <x v="328"/>
    <n v="720"/>
    <s v="Wissenschaftl.Anlagen u.Geräte"/>
    <x v="0"/>
    <x v="0"/>
    <n v="663720"/>
    <s v="AfA:Wissenschaftl.Anl.u.Geräte"/>
    <n v="96"/>
  </r>
  <r>
    <n v="3700"/>
    <x v="329"/>
    <n v="720"/>
    <s v="Wissenschaftl.Anlagen u.Geräte"/>
    <x v="0"/>
    <x v="0"/>
    <n v="663720"/>
    <s v="AfA:Wissenschaftl.Anl.u.Geräte"/>
    <n v="96"/>
  </r>
  <r>
    <n v="3710"/>
    <x v="330"/>
    <n v="720"/>
    <s v="Wissenschaftl.Anlagen u.Geräte"/>
    <x v="0"/>
    <x v="0"/>
    <n v="663720"/>
    <s v="AfA:Wissenschaftl.Anl.u.Geräte"/>
    <n v="72"/>
  </r>
  <r>
    <n v="3720"/>
    <x v="331"/>
    <n v="720"/>
    <s v="Wissenschaftl.Anlagen u.Geräte"/>
    <x v="0"/>
    <x v="0"/>
    <n v="663720"/>
    <s v="AfA:Wissenschaftl.Anl.u.Geräte"/>
    <n v="72"/>
  </r>
  <r>
    <n v="3730"/>
    <x v="332"/>
    <n v="720"/>
    <s v="Wissenschaftl.Anlagen u.Geräte"/>
    <x v="0"/>
    <x v="0"/>
    <n v="663720"/>
    <s v="AfA:Wissenschaftl.Anl.u.Geräte"/>
    <n v="96"/>
  </r>
  <r>
    <n v="3740"/>
    <x v="333"/>
    <n v="720"/>
    <s v="Wissenschaftl.Anlagen u.Geräte"/>
    <x v="0"/>
    <x v="0"/>
    <n v="663720"/>
    <s v="AfA:Wissenschaftl.Anl.u.Geräte"/>
    <n v="72"/>
  </r>
  <r>
    <n v="3750"/>
    <x v="334"/>
    <n v="720"/>
    <s v="Wissenschaftl.Anlagen u.Geräte"/>
    <x v="0"/>
    <x v="0"/>
    <n v="663720"/>
    <s v="AfA:Wissenschaftl.Anl.u.Geräte"/>
    <n v="72"/>
  </r>
  <r>
    <n v="3770"/>
    <x v="335"/>
    <n v="720"/>
    <s v="Wissenschaftl.Anlagen u.Geräte"/>
    <x v="0"/>
    <x v="0"/>
    <n v="663720"/>
    <s v="AfA:Wissenschaftl.Anl.u.Geräte"/>
    <n v="72"/>
  </r>
  <r>
    <n v="3780"/>
    <x v="336"/>
    <n v="720"/>
    <s v="Wissenschaftl.Anlagen u.Geräte"/>
    <x v="0"/>
    <x v="0"/>
    <n v="663720"/>
    <s v="AfA:Wissenschaftl.Anl.u.Geräte"/>
    <n v="72"/>
  </r>
  <r>
    <n v="3790"/>
    <x v="337"/>
    <n v="720"/>
    <s v="Wissenschaftl.Anlagen u.Geräte"/>
    <x v="0"/>
    <x v="0"/>
    <n v="663720"/>
    <s v="AfA:Wissenschaftl.Anl.u.Geräte"/>
    <n v="72"/>
  </r>
  <r>
    <n v="3800"/>
    <x v="338"/>
    <n v="720"/>
    <s v="Wissenschaftl.Anlagen u.Geräte"/>
    <x v="0"/>
    <x v="0"/>
    <n v="663720"/>
    <s v="AfA:Wissenschaftl.Anl.u.Geräte"/>
    <n v="72"/>
  </r>
  <r>
    <n v="3810"/>
    <x v="339"/>
    <n v="720"/>
    <s v="Wissenschaftl.Anlagen u.Geräte"/>
    <x v="0"/>
    <x v="0"/>
    <n v="663720"/>
    <s v="AfA:Wissenschaftl.Anl.u.Geräte"/>
    <n v="72"/>
  </r>
  <r>
    <n v="3850"/>
    <x v="340"/>
    <n v="720"/>
    <s v="Wissenschaftl.Anlagen u.Geräte"/>
    <x v="0"/>
    <x v="0"/>
    <n v="663720"/>
    <s v="AfA:Wissenschaftl.Anl.u.Geräte"/>
    <n v="72"/>
  </r>
  <r>
    <n v="3860"/>
    <x v="341"/>
    <n v="720"/>
    <s v="Wissenschaftl.Anlagen u.Geräte"/>
    <x v="0"/>
    <x v="0"/>
    <n v="663720"/>
    <s v="AfA:Wissenschaftl.Anl.u.Geräte"/>
    <n v="72"/>
  </r>
  <r>
    <n v="3870"/>
    <x v="342"/>
    <n v="720"/>
    <s v="Wissenschaftl.Anlagen u.Geräte"/>
    <x v="0"/>
    <x v="0"/>
    <n v="663720"/>
    <s v="AfA:Wissenschaftl.Anl.u.Geräte"/>
    <n v="72"/>
  </r>
  <r>
    <n v="3880"/>
    <x v="343"/>
    <n v="720"/>
    <s v="Wissenschaftl.Anlagen u.Geräte"/>
    <x v="0"/>
    <x v="0"/>
    <n v="663720"/>
    <s v="AfA:Wissenschaftl.Anl.u.Geräte"/>
    <n v="72"/>
  </r>
  <r>
    <n v="3890"/>
    <x v="344"/>
    <n v="720"/>
    <s v="Wissenschaftl.Anlagen u.Geräte"/>
    <x v="0"/>
    <x v="0"/>
    <n v="663720"/>
    <s v="AfA:Wissenschaftl.Anl.u.Geräte"/>
    <n v="72"/>
  </r>
  <r>
    <n v="3900"/>
    <x v="345"/>
    <n v="720"/>
    <s v="Wissenschaftl.Anlagen u.Geräte"/>
    <x v="0"/>
    <x v="0"/>
    <n v="663720"/>
    <s v="AfA:Wissenschaftl.Anl.u.Geräte"/>
    <n v="72"/>
  </r>
  <r>
    <n v="3910"/>
    <x v="346"/>
    <n v="720"/>
    <s v="Wissenschaftl.Anlagen u.Geräte"/>
    <x v="0"/>
    <x v="0"/>
    <n v="663720"/>
    <s v="AfA:Wissenschaftl.Anl.u.Geräte"/>
    <n v="96"/>
  </r>
  <r>
    <n v="3920"/>
    <x v="347"/>
    <n v="720"/>
    <s v="Wissenschaftl.Anlagen u.Geräte"/>
    <x v="0"/>
    <x v="0"/>
    <n v="663720"/>
    <s v="AfA:Wissenschaftl.Anl.u.Geräte"/>
    <n v="96"/>
  </r>
  <r>
    <n v="3940"/>
    <x v="348"/>
    <n v="720"/>
    <s v="Wissenschaftl.Anlagen u.Geräte"/>
    <x v="0"/>
    <x v="0"/>
    <n v="663720"/>
    <s v="AfA:Wissenschaftl.Anl.u.Geräte"/>
    <n v="96"/>
  </r>
  <r>
    <n v="3950"/>
    <x v="349"/>
    <n v="720"/>
    <s v="Wissenschaftl.Anlagen u.Geräte"/>
    <x v="0"/>
    <x v="0"/>
    <n v="663720"/>
    <s v="AfA:Wissenschaftl.Anl.u.Geräte"/>
    <n v="96"/>
  </r>
  <r>
    <n v="3960"/>
    <x v="350"/>
    <n v="720"/>
    <s v="Wissenschaftl.Anlagen u.Geräte"/>
    <x v="0"/>
    <x v="0"/>
    <n v="663720"/>
    <s v="AfA:Wissenschaftl.Anl.u.Geräte"/>
    <n v="96"/>
  </r>
  <r>
    <n v="3970"/>
    <x v="351"/>
    <n v="720"/>
    <s v="Wissenschaftl.Anlagen u.Geräte"/>
    <x v="0"/>
    <x v="0"/>
    <n v="663720"/>
    <s v="AfA:Wissenschaftl.Anl.u.Geräte"/>
    <n v="144"/>
  </r>
  <r>
    <n v="3980"/>
    <x v="352"/>
    <n v="720"/>
    <s v="Wissenschaftl.Anlagen u.Geräte"/>
    <x v="0"/>
    <x v="0"/>
    <n v="663720"/>
    <s v="AfA:Wissenschaftl.Anl.u.Geräte"/>
    <n v="144"/>
  </r>
  <r>
    <n v="4000"/>
    <x v="353"/>
    <n v="720"/>
    <s v="Wissenschaftl.Anlagen u.Geräte"/>
    <x v="0"/>
    <x v="0"/>
    <n v="663720"/>
    <s v="AfA:Wissenschaftl.Anl.u.Geräte"/>
    <n v="120"/>
  </r>
  <r>
    <n v="4010"/>
    <x v="354"/>
    <n v="720"/>
    <s v="Wissenschaftl.Anlagen u.Geräte"/>
    <x v="0"/>
    <x v="0"/>
    <n v="663720"/>
    <s v="AfA:Wissenschaftl.Anl.u.Geräte"/>
    <n v="120"/>
  </r>
  <r>
    <n v="4011"/>
    <x v="355"/>
    <n v="720"/>
    <s v="Wissenschaftl.Anlagen u.Geräte"/>
    <x v="0"/>
    <x v="0"/>
    <n v="663720"/>
    <s v="AfA:Wissenschaftl.Anl.u.Geräte"/>
    <n v="120"/>
  </r>
  <r>
    <n v="4020"/>
    <x v="356"/>
    <n v="720"/>
    <s v="Wissenschaftl.Anlagen u.Geräte"/>
    <x v="0"/>
    <x v="0"/>
    <n v="663720"/>
    <s v="AfA:Wissenschaftl.Anl.u.Geräte"/>
    <n v="96"/>
  </r>
  <r>
    <n v="4030"/>
    <x v="357"/>
    <n v="720"/>
    <s v="Wissenschaftl.Anlagen u.Geräte"/>
    <x v="0"/>
    <x v="0"/>
    <n v="663720"/>
    <s v="AfA:Wissenschaftl.Anl.u.Geräte"/>
    <n v="120"/>
  </r>
  <r>
    <n v="4040"/>
    <x v="358"/>
    <n v="720"/>
    <s v="Wissenschaftl.Anlagen u.Geräte"/>
    <x v="0"/>
    <x v="0"/>
    <n v="663720"/>
    <s v="AfA:Wissenschaftl.Anl.u.Geräte"/>
    <n v="120"/>
  </r>
  <r>
    <n v="4050"/>
    <x v="359"/>
    <n v="720"/>
    <s v="Wissenschaftl.Anlagen u.Geräte"/>
    <x v="0"/>
    <x v="0"/>
    <n v="663720"/>
    <s v="AfA:Wissenschaftl.Anl.u.Geräte"/>
    <n v="96"/>
  </r>
  <r>
    <n v="4060"/>
    <x v="360"/>
    <n v="720"/>
    <s v="Wissenschaftl.Anlagen u.Geräte"/>
    <x v="0"/>
    <x v="0"/>
    <n v="663720"/>
    <s v="AfA:Wissenschaftl.Anl.u.Geräte"/>
    <n v="120"/>
  </r>
  <r>
    <n v="4070"/>
    <x v="361"/>
    <n v="720"/>
    <s v="Wissenschaftl.Anlagen u.Geräte"/>
    <x v="0"/>
    <x v="0"/>
    <n v="663720"/>
    <s v="AfA:Wissenschaftl.Anl.u.Geräte"/>
    <n v="96"/>
  </r>
  <r>
    <n v="4080"/>
    <x v="362"/>
    <n v="720"/>
    <s v="Wissenschaftl.Anlagen u.Geräte"/>
    <x v="0"/>
    <x v="0"/>
    <n v="663720"/>
    <s v="AfA:Wissenschaftl.Anl.u.Geräte"/>
    <n v="96"/>
  </r>
  <r>
    <n v="4090"/>
    <x v="363"/>
    <n v="720"/>
    <s v="Wissenschaftl.Anlagen u.Geräte"/>
    <x v="0"/>
    <x v="0"/>
    <n v="663720"/>
    <s v="AfA:Wissenschaftl.Anl.u.Geräte"/>
    <n v="96"/>
  </r>
  <r>
    <n v="4100"/>
    <x v="364"/>
    <n v="720"/>
    <s v="Wissenschaftl.Anlagen u.Geräte"/>
    <x v="0"/>
    <x v="0"/>
    <n v="663720"/>
    <s v="AfA:Wissenschaftl.Anl.u.Geräte"/>
    <n v="96"/>
  </r>
  <r>
    <n v="4110"/>
    <x v="365"/>
    <n v="720"/>
    <s v="Wissenschaftl.Anlagen u.Geräte"/>
    <x v="0"/>
    <x v="0"/>
    <n v="663720"/>
    <s v="AfA:Wissenschaftl.Anl.u.Geräte"/>
    <n v="96"/>
  </r>
  <r>
    <n v="4120"/>
    <x v="366"/>
    <n v="720"/>
    <s v="Wissenschaftl.Anlagen u.Geräte"/>
    <x v="0"/>
    <x v="0"/>
    <n v="663720"/>
    <s v="AfA:Wissenschaftl.Anl.u.Geräte"/>
    <n v="120"/>
  </r>
  <r>
    <n v="4130"/>
    <x v="367"/>
    <n v="720"/>
    <s v="Wissenschaftl.Anlagen u.Geräte"/>
    <x v="0"/>
    <x v="0"/>
    <n v="663720"/>
    <s v="AfA:Wissenschaftl.Anl.u.Geräte"/>
    <n v="120"/>
  </r>
  <r>
    <n v="4140"/>
    <x v="368"/>
    <n v="720"/>
    <s v="Wissenschaftl.Anlagen u.Geräte"/>
    <x v="0"/>
    <x v="0"/>
    <n v="663720"/>
    <s v="AfA:Wissenschaftl.Anl.u.Geräte"/>
    <n v="120"/>
  </r>
  <r>
    <n v="4150"/>
    <x v="369"/>
    <n v="720"/>
    <s v="Wissenschaftl.Anlagen u.Geräte"/>
    <x v="0"/>
    <x v="0"/>
    <n v="663720"/>
    <s v="AfA:Wissenschaftl.Anl.u.Geräte"/>
    <n v="120"/>
  </r>
  <r>
    <n v="4170"/>
    <x v="370"/>
    <n v="720"/>
    <s v="Wissenschaftl.Anlagen u.Geräte"/>
    <x v="0"/>
    <x v="0"/>
    <n v="663720"/>
    <s v="AfA:Wissenschaftl.Anl.u.Geräte"/>
    <n v="120"/>
  </r>
  <r>
    <n v="4180"/>
    <x v="371"/>
    <n v="720"/>
    <s v="Wissenschaftl.Anlagen u.Geräte"/>
    <x v="0"/>
    <x v="0"/>
    <n v="663720"/>
    <s v="AfA:Wissenschaftl.Anl.u.Geräte"/>
    <n v="96"/>
  </r>
  <r>
    <n v="4190"/>
    <x v="372"/>
    <n v="720"/>
    <s v="Wissenschaftl.Anlagen u.Geräte"/>
    <x v="0"/>
    <x v="0"/>
    <n v="663720"/>
    <s v="AfA:Wissenschaftl.Anl.u.Geräte"/>
    <n v="96"/>
  </r>
  <r>
    <n v="4300"/>
    <x v="373"/>
    <n v="720"/>
    <s v="Wissenschaftl.Anlagen u.Geräte"/>
    <x v="0"/>
    <x v="0"/>
    <n v="663720"/>
    <s v="AfA:Wissenschaftl.Anl.u.Geräte"/>
    <n v="120"/>
  </r>
  <r>
    <n v="4310"/>
    <x v="374"/>
    <n v="720"/>
    <s v="Wissenschaftl.Anlagen u.Geräte"/>
    <x v="0"/>
    <x v="0"/>
    <n v="663720"/>
    <s v="AfA:Wissenschaftl.Anl.u.Geräte"/>
    <n v="120"/>
  </r>
  <r>
    <n v="4320"/>
    <x v="375"/>
    <n v="720"/>
    <s v="Wissenschaftl.Anlagen u.Geräte"/>
    <x v="0"/>
    <x v="0"/>
    <n v="663720"/>
    <s v="AfA:Wissenschaftl.Anl.u.Geräte"/>
    <n v="96"/>
  </r>
  <r>
    <n v="4330"/>
    <x v="376"/>
    <n v="720"/>
    <s v="Wissenschaftl.Anlagen u.Geräte"/>
    <x v="0"/>
    <x v="0"/>
    <n v="663720"/>
    <s v="AfA:Wissenschaftl.Anl.u.Geräte"/>
    <n v="120"/>
  </r>
  <r>
    <n v="4340"/>
    <x v="377"/>
    <n v="720"/>
    <s v="Wissenschaftl.Anlagen u.Geräte"/>
    <x v="0"/>
    <x v="0"/>
    <n v="663720"/>
    <s v="AfA:Wissenschaftl.Anl.u.Geräte"/>
    <n v="120"/>
  </r>
  <r>
    <n v="4350"/>
    <x v="378"/>
    <n v="720"/>
    <s v="Wissenschaftl.Anlagen u.Geräte"/>
    <x v="0"/>
    <x v="0"/>
    <n v="663720"/>
    <s v="AfA:Wissenschaftl.Anl.u.Geräte"/>
    <n v="120"/>
  </r>
  <r>
    <n v="4360"/>
    <x v="379"/>
    <n v="720"/>
    <s v="Wissenschaftl.Anlagen u.Geräte"/>
    <x v="0"/>
    <x v="0"/>
    <n v="663720"/>
    <s v="AfA:Wissenschaftl.Anl.u.Geräte"/>
    <n v="96"/>
  </r>
  <r>
    <n v="4370"/>
    <x v="380"/>
    <n v="720"/>
    <s v="Wissenschaftl.Anlagen u.Geräte"/>
    <x v="0"/>
    <x v="0"/>
    <n v="663720"/>
    <s v="AfA:Wissenschaftl.Anl.u.Geräte"/>
    <n v="120"/>
  </r>
  <r>
    <n v="4380"/>
    <x v="381"/>
    <n v="720"/>
    <s v="Wissenschaftl.Anlagen u.Geräte"/>
    <x v="0"/>
    <x v="0"/>
    <n v="663720"/>
    <s v="AfA:Wissenschaftl.Anl.u.Geräte"/>
    <n v="120"/>
  </r>
  <r>
    <n v="4390"/>
    <x v="382"/>
    <n v="720"/>
    <s v="Wissenschaftl.Anlagen u.Geräte"/>
    <x v="0"/>
    <x v="0"/>
    <n v="663720"/>
    <s v="AfA:Wissenschaftl.Anl.u.Geräte"/>
    <n v="96"/>
  </r>
  <r>
    <n v="4400"/>
    <x v="383"/>
    <n v="720"/>
    <s v="Wissenschaftl.Anlagen u.Geräte"/>
    <x v="0"/>
    <x v="0"/>
    <n v="663720"/>
    <s v="AfA:Wissenschaftl.Anl.u.Geräte"/>
    <n v="120"/>
  </r>
  <r>
    <n v="4410"/>
    <x v="384"/>
    <n v="720"/>
    <s v="Wissenschaftl.Anlagen u.Geräte"/>
    <x v="0"/>
    <x v="0"/>
    <n v="663720"/>
    <s v="AfA:Wissenschaftl.Anl.u.Geräte"/>
    <n v="120"/>
  </r>
  <r>
    <n v="4420"/>
    <x v="385"/>
    <n v="720"/>
    <s v="Wissenschaftl.Anlagen u.Geräte"/>
    <x v="0"/>
    <x v="0"/>
    <n v="663720"/>
    <s v="AfA:Wissenschaftl.Anl.u.Geräte"/>
    <n v="96"/>
  </r>
  <r>
    <n v="4430"/>
    <x v="386"/>
    <n v="720"/>
    <s v="Wissenschaftl.Anlagen u.Geräte"/>
    <x v="0"/>
    <x v="0"/>
    <n v="663720"/>
    <s v="AfA:Wissenschaftl.Anl.u.Geräte"/>
    <n v="96"/>
  </r>
  <r>
    <n v="4440"/>
    <x v="387"/>
    <n v="720"/>
    <s v="Wissenschaftl.Anlagen u.Geräte"/>
    <x v="0"/>
    <x v="0"/>
    <n v="663720"/>
    <s v="AfA:Wissenschaftl.Anl.u.Geräte"/>
    <n v="96"/>
  </r>
  <r>
    <n v="4450"/>
    <x v="388"/>
    <n v="720"/>
    <s v="Wissenschaftl.Anlagen u.Geräte"/>
    <x v="0"/>
    <x v="0"/>
    <n v="663720"/>
    <s v="AfA:Wissenschaftl.Anl.u.Geräte"/>
    <n v="96"/>
  </r>
  <r>
    <n v="4470"/>
    <x v="389"/>
    <n v="720"/>
    <s v="Wissenschaftl.Anlagen u.Geräte"/>
    <x v="0"/>
    <x v="0"/>
    <n v="663720"/>
    <s v="AfA:Wissenschaftl.Anl.u.Geräte"/>
    <n v="96"/>
  </r>
  <r>
    <n v="4480"/>
    <x v="390"/>
    <n v="720"/>
    <s v="Wissenschaftl.Anlagen u.Geräte"/>
    <x v="0"/>
    <x v="0"/>
    <n v="663720"/>
    <s v="AfA:Wissenschaftl.Anl.u.Geräte"/>
    <n v="60"/>
  </r>
  <r>
    <n v="4480"/>
    <x v="390"/>
    <n v="800"/>
    <s v="Tiere und Pflanzen"/>
    <x v="10"/>
    <x v="10"/>
    <n v="664800"/>
    <s v="AfA: Tiere und Pflanzen"/>
    <n v="60"/>
  </r>
  <r>
    <n v="4490"/>
    <x v="391"/>
    <n v="720"/>
    <s v="Wissenschaftl.Anlagen u.Geräte"/>
    <x v="0"/>
    <x v="0"/>
    <n v="663720"/>
    <s v="AfA:Wissenschaftl.Anl.u.Geräte"/>
    <n v="72"/>
  </r>
  <r>
    <n v="4600"/>
    <x v="392"/>
    <n v="720"/>
    <s v="Wissenschaftl.Anlagen u.Geräte"/>
    <x v="0"/>
    <x v="0"/>
    <n v="663720"/>
    <s v="AfA:Wissenschaftl.Anl.u.Geräte"/>
    <n v="96"/>
  </r>
  <r>
    <n v="4610"/>
    <x v="393"/>
    <n v="720"/>
    <s v="Wissenschaftl.Anlagen u.Geräte"/>
    <x v="0"/>
    <x v="0"/>
    <n v="663720"/>
    <s v="AfA:Wissenschaftl.Anl.u.Geräte"/>
    <n v="96"/>
  </r>
  <r>
    <n v="4630"/>
    <x v="394"/>
    <n v="720"/>
    <s v="Wissenschaftl.Anlagen u.Geräte"/>
    <x v="0"/>
    <x v="0"/>
    <n v="663720"/>
    <s v="AfA:Wissenschaftl.Anl.u.Geräte"/>
    <n v="96"/>
  </r>
  <r>
    <n v="4640"/>
    <x v="395"/>
    <n v="720"/>
    <s v="Wissenschaftl.Anlagen u.Geräte"/>
    <x v="0"/>
    <x v="0"/>
    <n v="663720"/>
    <s v="AfA:Wissenschaftl.Anl.u.Geräte"/>
    <n v="96"/>
  </r>
  <r>
    <n v="4640"/>
    <x v="395"/>
    <n v="850"/>
    <s v="Sonstige Betriebsausstattung"/>
    <x v="1"/>
    <x v="1"/>
    <n v="664850"/>
    <s v="AfA: Sonst.Betriebsausstattung"/>
    <n v="180"/>
  </r>
  <r>
    <n v="4660"/>
    <x v="396"/>
    <n v="720"/>
    <s v="Wissenschaftl.Anlagen u.Geräte"/>
    <x v="0"/>
    <x v="0"/>
    <n v="663720"/>
    <s v="AfA:Wissenschaftl.Anl.u.Geräte"/>
    <n v="96"/>
  </r>
  <r>
    <n v="4670"/>
    <x v="397"/>
    <n v="720"/>
    <s v="Wissenschaftl.Anlagen u.Geräte"/>
    <x v="0"/>
    <x v="0"/>
    <n v="663720"/>
    <s v="AfA:Wissenschaftl.Anl.u.Geräte"/>
    <n v="96"/>
  </r>
  <r>
    <n v="4680"/>
    <x v="398"/>
    <n v="720"/>
    <s v="Wissenschaftl.Anlagen u.Geräte"/>
    <x v="0"/>
    <x v="0"/>
    <n v="663720"/>
    <s v="AfA:Wissenschaftl.Anl.u.Geräte"/>
    <n v="96"/>
  </r>
  <r>
    <n v="4690"/>
    <x v="399"/>
    <n v="720"/>
    <s v="Wissenschaftl.Anlagen u.Geräte"/>
    <x v="0"/>
    <x v="0"/>
    <n v="663720"/>
    <s v="AfA:Wissenschaftl.Anl.u.Geräte"/>
    <n v="96"/>
  </r>
  <r>
    <n v="5000"/>
    <x v="400"/>
    <n v="720"/>
    <s v="Wissenschaftl.Anlagen u.Geräte"/>
    <x v="0"/>
    <x v="0"/>
    <n v="663720"/>
    <s v="AfA:Wissenschaftl.Anl.u.Geräte"/>
    <n v="144"/>
  </r>
  <r>
    <n v="5010"/>
    <x v="401"/>
    <n v="720"/>
    <s v="Wissenschaftl.Anlagen u.Geräte"/>
    <x v="0"/>
    <x v="0"/>
    <n v="663720"/>
    <s v="AfA:Wissenschaftl.Anl.u.Geräte"/>
    <n v="144"/>
  </r>
  <r>
    <n v="5020"/>
    <x v="402"/>
    <n v="720"/>
    <s v="Wissenschaftl.Anlagen u.Geräte"/>
    <x v="0"/>
    <x v="0"/>
    <n v="663720"/>
    <s v="AfA:Wissenschaftl.Anl.u.Geräte"/>
    <n v="144"/>
  </r>
  <r>
    <n v="5030"/>
    <x v="403"/>
    <n v="720"/>
    <s v="Wissenschaftl.Anlagen u.Geräte"/>
    <x v="0"/>
    <x v="0"/>
    <n v="663720"/>
    <s v="AfA:Wissenschaftl.Anl.u.Geräte"/>
    <n v="144"/>
  </r>
  <r>
    <n v="5040"/>
    <x v="404"/>
    <n v="720"/>
    <s v="Wissenschaftl.Anlagen u.Geräte"/>
    <x v="0"/>
    <x v="0"/>
    <n v="663720"/>
    <s v="AfA:Wissenschaftl.Anl.u.Geräte"/>
    <n v="144"/>
  </r>
  <r>
    <n v="5050"/>
    <x v="405"/>
    <n v="720"/>
    <s v="Wissenschaftl.Anlagen u.Geräte"/>
    <x v="0"/>
    <x v="0"/>
    <n v="663720"/>
    <s v="AfA:Wissenschaftl.Anl.u.Geräte"/>
    <n v="120"/>
  </r>
  <r>
    <n v="5060"/>
    <x v="406"/>
    <n v="720"/>
    <s v="Wissenschaftl.Anlagen u.Geräte"/>
    <x v="0"/>
    <x v="0"/>
    <n v="663720"/>
    <s v="AfA:Wissenschaftl.Anl.u.Geräte"/>
    <n v="96"/>
  </r>
  <r>
    <n v="5070"/>
    <x v="407"/>
    <n v="720"/>
    <s v="Wissenschaftl.Anlagen u.Geräte"/>
    <x v="0"/>
    <x v="0"/>
    <n v="663720"/>
    <s v="AfA:Wissenschaftl.Anl.u.Geräte"/>
    <n v="96"/>
  </r>
  <r>
    <n v="5080"/>
    <x v="408"/>
    <n v="720"/>
    <s v="Wissenschaftl.Anlagen u.Geräte"/>
    <x v="0"/>
    <x v="0"/>
    <n v="663720"/>
    <s v="AfA:Wissenschaftl.Anl.u.Geräte"/>
    <n v="96"/>
  </r>
  <r>
    <n v="5090"/>
    <x v="409"/>
    <n v="720"/>
    <s v="Wissenschaftl.Anlagen u.Geräte"/>
    <x v="0"/>
    <x v="0"/>
    <n v="663720"/>
    <s v="AfA:Wissenschaftl.Anl.u.Geräte"/>
    <n v="120"/>
  </r>
  <r>
    <n v="5091"/>
    <x v="410"/>
    <n v="720"/>
    <s v="Wissenschaftl.Anlagen u.Geräte"/>
    <x v="0"/>
    <x v="0"/>
    <n v="663720"/>
    <s v="AfA:Wissenschaftl.Anl.u.Geräte"/>
    <n v="120"/>
  </r>
  <r>
    <n v="5092"/>
    <x v="411"/>
    <n v="720"/>
    <s v="Wissenschaftl.Anlagen u.Geräte"/>
    <x v="0"/>
    <x v="0"/>
    <n v="663720"/>
    <s v="AfA:Wissenschaftl.Anl.u.Geräte"/>
    <n v="120"/>
  </r>
  <r>
    <n v="5100"/>
    <x v="412"/>
    <n v="720"/>
    <s v="Wissenschaftl.Anlagen u.Geräte"/>
    <x v="0"/>
    <x v="0"/>
    <n v="663720"/>
    <s v="AfA:Wissenschaftl.Anl.u.Geräte"/>
    <n v="144"/>
  </r>
  <r>
    <n v="5110"/>
    <x v="413"/>
    <n v="720"/>
    <s v="Wissenschaftl.Anlagen u.Geräte"/>
    <x v="0"/>
    <x v="0"/>
    <n v="663720"/>
    <s v="AfA:Wissenschaftl.Anl.u.Geräte"/>
    <n v="144"/>
  </r>
  <r>
    <n v="5120"/>
    <x v="414"/>
    <n v="720"/>
    <s v="Wissenschaftl.Anlagen u.Geräte"/>
    <x v="0"/>
    <x v="0"/>
    <n v="663720"/>
    <s v="AfA:Wissenschaftl.Anl.u.Geräte"/>
    <n v="144"/>
  </r>
  <r>
    <n v="5130"/>
    <x v="415"/>
    <n v="720"/>
    <s v="Wissenschaftl.Anlagen u.Geräte"/>
    <x v="0"/>
    <x v="0"/>
    <n v="663720"/>
    <s v="AfA:Wissenschaftl.Anl.u.Geräte"/>
    <n v="144"/>
  </r>
  <r>
    <n v="5140"/>
    <x v="416"/>
    <n v="720"/>
    <s v="Wissenschaftl.Anlagen u.Geräte"/>
    <x v="0"/>
    <x v="0"/>
    <n v="663720"/>
    <s v="AfA:Wissenschaftl.Anl.u.Geräte"/>
    <n v="120"/>
  </r>
  <r>
    <n v="5160"/>
    <x v="417"/>
    <n v="720"/>
    <s v="Wissenschaftl.Anlagen u.Geräte"/>
    <x v="0"/>
    <x v="0"/>
    <n v="663720"/>
    <s v="AfA:Wissenschaftl.Anl.u.Geräte"/>
    <n v="120"/>
  </r>
  <r>
    <n v="5170"/>
    <x v="418"/>
    <n v="720"/>
    <s v="Wissenschaftl.Anlagen u.Geräte"/>
    <x v="0"/>
    <x v="0"/>
    <n v="663720"/>
    <s v="AfA:Wissenschaftl.Anl.u.Geräte"/>
    <n v="84"/>
  </r>
  <r>
    <n v="5180"/>
    <x v="419"/>
    <n v="720"/>
    <s v="Wissenschaftl.Anlagen u.Geräte"/>
    <x v="0"/>
    <x v="0"/>
    <n v="663720"/>
    <s v="AfA:Wissenschaftl.Anl.u.Geräte"/>
    <n v="96"/>
  </r>
  <r>
    <n v="5190"/>
    <x v="420"/>
    <n v="720"/>
    <s v="Wissenschaftl.Anlagen u.Geräte"/>
    <x v="0"/>
    <x v="0"/>
    <n v="663720"/>
    <s v="AfA:Wissenschaftl.Anl.u.Geräte"/>
    <n v="96"/>
  </r>
  <r>
    <n v="5200"/>
    <x v="421"/>
    <n v="720"/>
    <s v="Wissenschaftl.Anlagen u.Geräte"/>
    <x v="0"/>
    <x v="0"/>
    <n v="663720"/>
    <s v="AfA:Wissenschaftl.Anl.u.Geräte"/>
    <n v="96"/>
  </r>
  <r>
    <n v="5210"/>
    <x v="422"/>
    <n v="720"/>
    <s v="Wissenschaftl.Anlagen u.Geräte"/>
    <x v="0"/>
    <x v="0"/>
    <n v="663720"/>
    <s v="AfA:Wissenschaftl.Anl.u.Geräte"/>
    <n v="96"/>
  </r>
  <r>
    <n v="5220"/>
    <x v="423"/>
    <n v="720"/>
    <s v="Wissenschaftl.Anlagen u.Geräte"/>
    <x v="0"/>
    <x v="0"/>
    <n v="663720"/>
    <s v="AfA:Wissenschaftl.Anl.u.Geräte"/>
    <n v="96"/>
  </r>
  <r>
    <n v="5230"/>
    <x v="424"/>
    <n v="720"/>
    <s v="Wissenschaftl.Anlagen u.Geräte"/>
    <x v="0"/>
    <x v="0"/>
    <n v="663720"/>
    <s v="AfA:Wissenschaftl.Anl.u.Geräte"/>
    <n v="72"/>
  </r>
  <r>
    <n v="5240"/>
    <x v="425"/>
    <n v="720"/>
    <s v="Wissenschaftl.Anlagen u.Geräte"/>
    <x v="0"/>
    <x v="0"/>
    <n v="663720"/>
    <s v="AfA:Wissenschaftl.Anl.u.Geräte"/>
    <n v="96"/>
  </r>
  <r>
    <n v="5250"/>
    <x v="426"/>
    <n v="720"/>
    <s v="Wissenschaftl.Anlagen u.Geräte"/>
    <x v="0"/>
    <x v="0"/>
    <n v="663720"/>
    <s v="AfA:Wissenschaftl.Anl.u.Geräte"/>
    <n v="96"/>
  </r>
  <r>
    <n v="5270"/>
    <x v="427"/>
    <n v="720"/>
    <s v="Wissenschaftl.Anlagen u.Geräte"/>
    <x v="0"/>
    <x v="0"/>
    <n v="663720"/>
    <s v="AfA:Wissenschaftl.Anl.u.Geräte"/>
    <n v="96"/>
  </r>
  <r>
    <n v="5280"/>
    <x v="428"/>
    <n v="720"/>
    <s v="Wissenschaftl.Anlagen u.Geräte"/>
    <x v="0"/>
    <x v="0"/>
    <n v="663720"/>
    <s v="AfA:Wissenschaftl.Anl.u.Geräte"/>
    <n v="96"/>
  </r>
  <r>
    <n v="5290"/>
    <x v="429"/>
    <n v="720"/>
    <s v="Wissenschaftl.Anlagen u.Geräte"/>
    <x v="0"/>
    <x v="0"/>
    <n v="663720"/>
    <s v="AfA:Wissenschaftl.Anl.u.Geräte"/>
    <n v="96"/>
  </r>
  <r>
    <n v="5300"/>
    <x v="430"/>
    <n v="720"/>
    <s v="Wissenschaftl.Anlagen u.Geräte"/>
    <x v="0"/>
    <x v="0"/>
    <n v="663720"/>
    <s v="AfA:Wissenschaftl.Anl.u.Geräte"/>
    <n v="120"/>
  </r>
  <r>
    <n v="5310"/>
    <x v="431"/>
    <n v="720"/>
    <s v="Wissenschaftl.Anlagen u.Geräte"/>
    <x v="0"/>
    <x v="0"/>
    <n v="663720"/>
    <s v="AfA:Wissenschaftl.Anl.u.Geräte"/>
    <n v="96"/>
  </r>
  <r>
    <n v="5320"/>
    <x v="432"/>
    <n v="720"/>
    <s v="Wissenschaftl.Anlagen u.Geräte"/>
    <x v="0"/>
    <x v="0"/>
    <n v="663720"/>
    <s v="AfA:Wissenschaftl.Anl.u.Geräte"/>
    <n v="120"/>
  </r>
  <r>
    <n v="5330"/>
    <x v="433"/>
    <n v="720"/>
    <s v="Wissenschaftl.Anlagen u.Geräte"/>
    <x v="0"/>
    <x v="0"/>
    <n v="663720"/>
    <s v="AfA:Wissenschaftl.Anl.u.Geräte"/>
    <n v="120"/>
  </r>
  <r>
    <n v="5350"/>
    <x v="434"/>
    <n v="720"/>
    <s v="Wissenschaftl.Anlagen u.Geräte"/>
    <x v="0"/>
    <x v="0"/>
    <n v="663720"/>
    <s v="AfA:Wissenschaftl.Anl.u.Geräte"/>
    <n v="120"/>
  </r>
  <r>
    <n v="5360"/>
    <x v="435"/>
    <n v="720"/>
    <s v="Wissenschaftl.Anlagen u.Geräte"/>
    <x v="0"/>
    <x v="0"/>
    <n v="663720"/>
    <s v="AfA:Wissenschaftl.Anl.u.Geräte"/>
    <n v="96"/>
  </r>
  <r>
    <n v="5370"/>
    <x v="436"/>
    <n v="720"/>
    <s v="Wissenschaftl.Anlagen u.Geräte"/>
    <x v="0"/>
    <x v="0"/>
    <n v="663720"/>
    <s v="AfA:Wissenschaftl.Anl.u.Geräte"/>
    <n v="96"/>
  </r>
  <r>
    <n v="5390"/>
    <x v="437"/>
    <n v="720"/>
    <s v="Wissenschaftl.Anlagen u.Geräte"/>
    <x v="0"/>
    <x v="0"/>
    <n v="663720"/>
    <s v="AfA:Wissenschaftl.Anl.u.Geräte"/>
    <n v="96"/>
  </r>
  <r>
    <n v="5400"/>
    <x v="438"/>
    <n v="7302"/>
    <s v="Medientechnik"/>
    <x v="0"/>
    <x v="0"/>
    <n v="663720"/>
    <s v="AfA:Wissenschaftl.Anl.u.Geräte"/>
    <n v="144"/>
  </r>
  <r>
    <n v="5400"/>
    <x v="438"/>
    <n v="790"/>
    <s v="Geringwertige Anl.u. Maschinen"/>
    <x v="4"/>
    <x v="4"/>
    <n v="663790"/>
    <s v="AfA: GWG Anlagen und Maschinen"/>
    <n v="1"/>
  </r>
  <r>
    <n v="5400"/>
    <x v="438"/>
    <n v="8910"/>
    <s v="GWG Sammelposten"/>
    <x v="7"/>
    <x v="7"/>
    <n v="664099"/>
    <s v="AfA Sammelposten BGA"/>
    <n v="1"/>
  </r>
  <r>
    <n v="5400"/>
    <x v="438"/>
    <n v="79100"/>
    <s v="Sammelp. techn. Anl.u.Maschine"/>
    <x v="5"/>
    <x v="5"/>
    <n v="663009"/>
    <s v="AfA Sammelposten techn. Anlage"/>
    <n v="60"/>
  </r>
  <r>
    <n v="5410"/>
    <x v="439"/>
    <n v="720"/>
    <s v="Wissenschaftl.Anlagen u.Geräte"/>
    <x v="0"/>
    <x v="0"/>
    <n v="663720"/>
    <s v="AfA:Wissenschaftl.Anl.u.Geräte"/>
    <n v="240"/>
  </r>
  <r>
    <n v="5410"/>
    <x v="439"/>
    <n v="7302"/>
    <s v="Medientechnik"/>
    <x v="0"/>
    <x v="0"/>
    <n v="663720"/>
    <s v="AfA:Wissenschaftl.Anl.u.Geräte"/>
    <n v="144"/>
  </r>
  <r>
    <n v="5420"/>
    <x v="440"/>
    <n v="7302"/>
    <s v="Medientechnik"/>
    <x v="0"/>
    <x v="0"/>
    <n v="663720"/>
    <s v="AfA:Wissenschaftl.Anl.u.Geräte"/>
    <n v="96"/>
  </r>
  <r>
    <n v="5420"/>
    <x v="440"/>
    <n v="79100"/>
    <s v="Sammelp. techn. Anl.u.Maschine"/>
    <x v="5"/>
    <x v="5"/>
    <n v="663009"/>
    <s v="AfA Sammelposten techn. Anlage"/>
    <n v="60"/>
  </r>
  <r>
    <n v="5420"/>
    <x v="440"/>
    <n v="790"/>
    <s v="Geringwertige Anl.u. Maschinen"/>
    <x v="4"/>
    <x v="4"/>
    <n v="663790"/>
    <s v="AfA: GWG Anlagen und Maschinen"/>
    <n v="1"/>
  </r>
  <r>
    <n v="5430"/>
    <x v="441"/>
    <n v="720"/>
    <s v="Wissenschaftl.Anlagen u.Geräte"/>
    <x v="0"/>
    <x v="0"/>
    <n v="663720"/>
    <s v="AfA:Wissenschaftl.Anl.u.Geräte"/>
    <n v="96"/>
  </r>
  <r>
    <n v="5440"/>
    <x v="442"/>
    <n v="720"/>
    <s v="Wissenschaftl.Anlagen u.Geräte"/>
    <x v="0"/>
    <x v="0"/>
    <n v="663720"/>
    <s v="AfA:Wissenschaftl.Anl.u.Geräte"/>
    <n v="96"/>
  </r>
  <r>
    <n v="5450"/>
    <x v="443"/>
    <n v="7302"/>
    <s v="Medientechnik"/>
    <x v="0"/>
    <x v="0"/>
    <n v="663720"/>
    <s v="AfA:Wissenschaftl.Anl.u.Geräte"/>
    <n v="96"/>
  </r>
  <r>
    <n v="5460"/>
    <x v="444"/>
    <n v="720"/>
    <s v="Wissenschaftl.Anlagen u.Geräte"/>
    <x v="0"/>
    <x v="0"/>
    <n v="663720"/>
    <s v="AfA:Wissenschaftl.Anl.u.Geräte"/>
    <n v="96"/>
  </r>
  <r>
    <n v="5470"/>
    <x v="445"/>
    <n v="7302"/>
    <s v="Medientechnik"/>
    <x v="0"/>
    <x v="0"/>
    <n v="6637302"/>
    <s v="AfA: Medientechnik"/>
    <n v="96"/>
  </r>
  <r>
    <n v="5470"/>
    <x v="445"/>
    <n v="720"/>
    <s v="Wissenschaftl.Anlagen u.Geräte"/>
    <x v="0"/>
    <x v="0"/>
    <n v="663720"/>
    <s v="AfA:Wissenschaftl.Anl.u.Geräte"/>
    <n v="96"/>
  </r>
  <r>
    <n v="5470"/>
    <x v="445"/>
    <n v="7303"/>
    <s v="Tontechnik"/>
    <x v="0"/>
    <x v="0"/>
    <n v="6637303"/>
    <s v="AfA: Tontechnik"/>
    <n v="96"/>
  </r>
  <r>
    <n v="5470"/>
    <x v="445"/>
    <n v="8910"/>
    <s v="GWG Sammelposten"/>
    <x v="7"/>
    <x v="7"/>
    <n v="664099"/>
    <s v="AfA Sammelposten BGA"/>
    <n v="1"/>
  </r>
  <r>
    <n v="5480"/>
    <x v="446"/>
    <n v="720"/>
    <s v="Wissenschaftl.Anlagen u.Geräte"/>
    <x v="0"/>
    <x v="0"/>
    <n v="663720"/>
    <s v="AfA:Wissenschaftl.Anl.u.Geräte"/>
    <n v="96"/>
  </r>
  <r>
    <n v="5490"/>
    <x v="447"/>
    <n v="720"/>
    <s v="Wissenschaftl.Anlagen u.Geräte"/>
    <x v="0"/>
    <x v="0"/>
    <n v="663720"/>
    <s v="AfA:Wissenschaftl.Anl.u.Geräte"/>
    <n v="96"/>
  </r>
  <r>
    <n v="5500"/>
    <x v="448"/>
    <n v="720"/>
    <s v="Wissenschaftl.Anlagen u.Geräte"/>
    <x v="0"/>
    <x v="0"/>
    <n v="663720"/>
    <s v="AfA:Wissenschaftl.Anl.u.Geräte"/>
    <n v="120"/>
  </r>
  <r>
    <n v="5500"/>
    <x v="448"/>
    <n v="860"/>
    <s v="Büroma.,Org.mittel u.Komm.anl."/>
    <x v="11"/>
    <x v="11"/>
    <n v="664860"/>
    <s v="AfA:Büroma/Org.mittel/Komm.anl"/>
    <n v="72"/>
  </r>
  <r>
    <n v="5500"/>
    <x v="448"/>
    <n v="790"/>
    <s v="Geringwertige Anl.u. Maschinen"/>
    <x v="4"/>
    <x v="4"/>
    <n v="663790"/>
    <s v="AfA: GWG Anlagen und Maschinen"/>
    <n v="1"/>
  </r>
  <r>
    <n v="5500"/>
    <x v="448"/>
    <n v="79100"/>
    <s v="Sammelp. techn. Anl.u.Maschine"/>
    <x v="5"/>
    <x v="5"/>
    <n v="663009"/>
    <s v="AfA Sammelposten techn. Anlage"/>
    <n v="60"/>
  </r>
  <r>
    <n v="5510"/>
    <x v="449"/>
    <n v="7302"/>
    <s v="Medientechnik"/>
    <x v="0"/>
    <x v="0"/>
    <n v="6637302"/>
    <s v="AfA: Medientechnik"/>
    <n v="96"/>
  </r>
  <r>
    <n v="5510"/>
    <x v="449"/>
    <n v="720"/>
    <s v="Wissenschaftl.Anlagen u.Geräte"/>
    <x v="0"/>
    <x v="0"/>
    <n v="663720"/>
    <s v="AfA:Wissenschaftl.Anl.u.Geräte"/>
    <n v="120"/>
  </r>
  <r>
    <n v="5510"/>
    <x v="449"/>
    <n v="790"/>
    <s v="Geringwertige Anl.u. Maschinen"/>
    <x v="4"/>
    <x v="4"/>
    <n v="663790"/>
    <s v="AfA: GWG Anlagen und Maschinen"/>
    <n v="1"/>
  </r>
  <r>
    <n v="5510"/>
    <x v="449"/>
    <n v="79100"/>
    <s v="Sammelp. techn. Anl.u.Maschine"/>
    <x v="5"/>
    <x v="5"/>
    <n v="663009"/>
    <s v="AfA Sammelposten techn. Anlage"/>
    <n v="60"/>
  </r>
  <r>
    <n v="5520"/>
    <x v="450"/>
    <n v="720"/>
    <s v="Wissenschaftl.Anlagen u.Geräte"/>
    <x v="0"/>
    <x v="0"/>
    <n v="663720"/>
    <s v="AfA:Wissenschaftl.Anl.u.Geräte"/>
    <n v="84"/>
  </r>
  <r>
    <n v="5530"/>
    <x v="451"/>
    <n v="720"/>
    <s v="Wissenschaftl.Anlagen u.Geräte"/>
    <x v="0"/>
    <x v="0"/>
    <n v="663720"/>
    <s v="AfA:Wissenschaftl.Anl.u.Geräte"/>
    <n v="120"/>
  </r>
  <r>
    <n v="5540"/>
    <x v="452"/>
    <n v="720"/>
    <s v="Wissenschaftl.Anlagen u.Geräte"/>
    <x v="0"/>
    <x v="0"/>
    <n v="663720"/>
    <s v="AfA:Wissenschaftl.Anl.u.Geräte"/>
    <n v="120"/>
  </r>
  <r>
    <n v="5560"/>
    <x v="453"/>
    <n v="720"/>
    <s v="Wissenschaftl.Anlagen u.Geräte"/>
    <x v="0"/>
    <x v="0"/>
    <n v="663720"/>
    <s v="AfA:Wissenschaftl.Anl.u.Geräte"/>
    <n v="240"/>
  </r>
  <r>
    <n v="5570"/>
    <x v="454"/>
    <n v="720"/>
    <s v="Wissenschaftl.Anlagen u.Geräte"/>
    <x v="0"/>
    <x v="0"/>
    <n v="663720"/>
    <s v="AfA:Wissenschaftl.Anl.u.Geräte"/>
    <n v="144"/>
  </r>
  <r>
    <n v="5580"/>
    <x v="455"/>
    <n v="720"/>
    <s v="Wissenschaftl.Anlagen u.Geräte"/>
    <x v="0"/>
    <x v="0"/>
    <n v="663720"/>
    <s v="AfA:Wissenschaftl.Anl.u.Geräte"/>
    <n v="144"/>
  </r>
  <r>
    <n v="5600"/>
    <x v="456"/>
    <n v="720"/>
    <s v="Wissenschaftl.Anlagen u.Geräte"/>
    <x v="0"/>
    <x v="0"/>
    <n v="663720"/>
    <s v="AfA:Wissenschaftl.Anl.u.Geräte"/>
    <n v="72"/>
  </r>
  <r>
    <n v="5610"/>
    <x v="457"/>
    <n v="720"/>
    <s v="Wissenschaftl.Anlagen u.Geräte"/>
    <x v="0"/>
    <x v="0"/>
    <n v="663720"/>
    <s v="AfA:Wissenschaftl.Anl.u.Geräte"/>
    <n v="72"/>
  </r>
  <r>
    <n v="5610"/>
    <x v="457"/>
    <n v="850"/>
    <s v="Sonstige Betriebsausstattung"/>
    <x v="0"/>
    <x v="0"/>
    <n v="664850"/>
    <s v="AfA: Sonst.Betriebsausstattung"/>
    <n v="72"/>
  </r>
  <r>
    <n v="5620"/>
    <x v="458"/>
    <n v="720"/>
    <s v="Wissenschaftl.Anlagen u.Geräte"/>
    <x v="0"/>
    <x v="0"/>
    <n v="663720"/>
    <s v="AfA:Wissenschaftl.Anl.u.Geräte"/>
    <n v="72"/>
  </r>
  <r>
    <n v="5640"/>
    <x v="459"/>
    <n v="720"/>
    <s v="Wissenschaftl.Anlagen u.Geräte"/>
    <x v="0"/>
    <x v="0"/>
    <n v="663720"/>
    <s v="AfA:Wissenschaftl.Anl.u.Geräte"/>
    <n v="72"/>
  </r>
  <r>
    <n v="5640"/>
    <x v="459"/>
    <n v="7302"/>
    <s v="Medientechnik"/>
    <x v="0"/>
    <x v="0"/>
    <n v="6637302"/>
    <s v="AfA: Medientechnik"/>
    <n v="96"/>
  </r>
  <r>
    <n v="5650"/>
    <x v="460"/>
    <n v="720"/>
    <s v="Wissenschaftl.Anlagen u.Geräte"/>
    <x v="0"/>
    <x v="0"/>
    <n v="663720"/>
    <s v="AfA:Wissenschaftl.Anl.u.Geräte"/>
    <n v="96"/>
  </r>
  <r>
    <n v="5660"/>
    <x v="461"/>
    <n v="720"/>
    <s v="Wissenschaftl.Anlagen u.Geräte"/>
    <x v="0"/>
    <x v="0"/>
    <n v="663720"/>
    <s v="AfA:Wissenschaftl.Anl.u.Geräte"/>
    <n v="96"/>
  </r>
  <r>
    <n v="5660"/>
    <x v="461"/>
    <n v="7302"/>
    <s v="Medientechnik"/>
    <x v="0"/>
    <x v="0"/>
    <n v="6637302"/>
    <s v="AfA: Medientechnik"/>
    <n v="96"/>
  </r>
  <r>
    <n v="5680"/>
    <x v="462"/>
    <n v="720"/>
    <s v="Wissenschaftl.Anlagen u.Geräte"/>
    <x v="0"/>
    <x v="0"/>
    <n v="663720"/>
    <s v="AfA:Wissenschaftl.Anl.u.Geräte"/>
    <n v="72"/>
  </r>
  <r>
    <n v="5680"/>
    <x v="462"/>
    <n v="7302"/>
    <s v="Medientechnik"/>
    <x v="0"/>
    <x v="0"/>
    <n v="6637302"/>
    <s v="AfA: Medientechnik"/>
    <n v="72"/>
  </r>
  <r>
    <n v="5690"/>
    <x v="463"/>
    <n v="720"/>
    <s v="Wissenschaftl.Anlagen u.Geräte"/>
    <x v="0"/>
    <x v="0"/>
    <n v="663720"/>
    <s v="AfA:Wissenschaftl.Anl.u.Geräte"/>
    <n v="72"/>
  </r>
  <r>
    <n v="5700"/>
    <x v="464"/>
    <n v="720"/>
    <s v="Wissenschaftl.Anlagen u.Geräte"/>
    <x v="0"/>
    <x v="0"/>
    <n v="663720"/>
    <s v="AfA:Wissenschaftl.Anl.u.Geräte"/>
    <n v="96"/>
  </r>
  <r>
    <n v="5710"/>
    <x v="465"/>
    <n v="720"/>
    <s v="Wissenschaftl.Anlagen u.Geräte"/>
    <x v="0"/>
    <x v="0"/>
    <n v="663720"/>
    <s v="AfA:Wissenschaftl.Anl.u.Geräte"/>
    <n v="96"/>
  </r>
  <r>
    <n v="5720"/>
    <x v="466"/>
    <n v="720"/>
    <s v="Wissenschaftl.Anlagen u.Geräte"/>
    <x v="0"/>
    <x v="0"/>
    <n v="663720"/>
    <s v="AfA:Wissenschaftl.Anl.u.Geräte"/>
    <n v="96"/>
  </r>
  <r>
    <n v="5730"/>
    <x v="467"/>
    <n v="720"/>
    <s v="Wissenschaftl.Anlagen u.Geräte"/>
    <x v="0"/>
    <x v="0"/>
    <n v="663720"/>
    <s v="AfA:Wissenschaftl.Anl.u.Geräte"/>
    <n v="96"/>
  </r>
  <r>
    <n v="5740"/>
    <x v="468"/>
    <n v="720"/>
    <s v="Wissenschaftl.Anlagen u.Geräte"/>
    <x v="0"/>
    <x v="0"/>
    <n v="663720"/>
    <s v="AfA:Wissenschaftl.Anl.u.Geräte"/>
    <n v="120"/>
  </r>
  <r>
    <n v="5750"/>
    <x v="469"/>
    <n v="720"/>
    <s v="Wissenschaftl.Anlagen u.Geräte"/>
    <x v="0"/>
    <x v="0"/>
    <n v="663720"/>
    <s v="AfA:Wissenschaftl.Anl.u.Geräte"/>
    <n v="120"/>
  </r>
  <r>
    <n v="5760"/>
    <x v="470"/>
    <n v="720"/>
    <s v="Wissenschaftl.Anlagen u.Geräte"/>
    <x v="0"/>
    <x v="0"/>
    <n v="663720"/>
    <s v="AfA:Wissenschaftl.Anl.u.Geräte"/>
    <n v="96"/>
  </r>
  <r>
    <n v="5770"/>
    <x v="471"/>
    <n v="720"/>
    <s v="Wissenschaftl.Anlagen u.Geräte"/>
    <x v="0"/>
    <x v="0"/>
    <n v="663720"/>
    <s v="AfA:Wissenschaftl.Anl.u.Geräte"/>
    <n v="72"/>
  </r>
  <r>
    <n v="5780"/>
    <x v="472"/>
    <n v="720"/>
    <s v="Wissenschaftl.Anlagen u.Geräte"/>
    <x v="0"/>
    <x v="0"/>
    <n v="663720"/>
    <s v="AfA:Wissenschaftl.Anl.u.Geräte"/>
    <n v="72"/>
  </r>
  <r>
    <n v="5790"/>
    <x v="473"/>
    <n v="720"/>
    <s v="Wissenschaftl.Anlagen u.Geräte"/>
    <x v="0"/>
    <x v="0"/>
    <n v="663720"/>
    <s v="AfA:Wissenschaftl.Anl.u.Geräte"/>
    <n v="72"/>
  </r>
  <r>
    <n v="5800"/>
    <x v="474"/>
    <n v="720"/>
    <s v="Wissenschaftl.Anlagen u.Geräte"/>
    <x v="0"/>
    <x v="0"/>
    <n v="663720"/>
    <s v="AfA:Wissenschaftl.Anl.u.Geräte"/>
    <n v="96"/>
  </r>
  <r>
    <n v="5810"/>
    <x v="475"/>
    <n v="720"/>
    <s v="Wissenschaftl.Anlagen u.Geräte"/>
    <x v="0"/>
    <x v="0"/>
    <n v="663720"/>
    <s v="AfA:Wissenschaftl.Anl.u.Geräte"/>
    <n v="120"/>
  </r>
  <r>
    <n v="5820"/>
    <x v="476"/>
    <n v="720"/>
    <s v="Wissenschaftl.Anlagen u.Geräte"/>
    <x v="0"/>
    <x v="0"/>
    <n v="663720"/>
    <s v="AfA:Wissenschaftl.Anl.u.Geräte"/>
    <n v="96"/>
  </r>
  <r>
    <n v="5830"/>
    <x v="477"/>
    <n v="720"/>
    <s v="Wissenschaftl.Anlagen u.Geräte"/>
    <x v="0"/>
    <x v="0"/>
    <n v="663720"/>
    <s v="AfA:Wissenschaftl.Anl.u.Geräte"/>
    <n v="96"/>
  </r>
  <r>
    <n v="5840"/>
    <x v="478"/>
    <n v="720"/>
    <s v="Wissenschaftl.Anlagen u.Geräte"/>
    <x v="0"/>
    <x v="0"/>
    <n v="663720"/>
    <s v="AfA:Wissenschaftl.Anl.u.Geräte"/>
    <n v="96"/>
  </r>
  <r>
    <n v="5860"/>
    <x v="479"/>
    <n v="720"/>
    <s v="Wissenschaftl.Anlagen u.Geräte"/>
    <x v="0"/>
    <x v="0"/>
    <n v="663720"/>
    <s v="AfA:Wissenschaftl.Anl.u.Geräte"/>
    <n v="96"/>
  </r>
  <r>
    <n v="5890"/>
    <x v="480"/>
    <n v="720"/>
    <s v="Wissenschaftl.Anlagen u.Geräte"/>
    <x v="0"/>
    <x v="0"/>
    <n v="663720"/>
    <s v="AfA:Wissenschaftl.Anl.u.Geräte"/>
    <n v="96"/>
  </r>
  <r>
    <n v="5890"/>
    <x v="480"/>
    <n v="7302"/>
    <s v="Medientechnik"/>
    <x v="12"/>
    <x v="12"/>
    <n v="6637302"/>
    <s v="AfA: Medientechnik"/>
    <n v="144"/>
  </r>
  <r>
    <n v="5900"/>
    <x v="481"/>
    <n v="720"/>
    <s v="Wissenschaftl.Anlagen u.Geräte"/>
    <x v="0"/>
    <x v="0"/>
    <n v="663720"/>
    <s v="AfA:Wissenschaftl.Anl.u.Geräte"/>
    <n v="144"/>
  </r>
  <r>
    <n v="5920"/>
    <x v="482"/>
    <n v="720"/>
    <s v="Wissenschaftl.Anlagen u.Geräte"/>
    <x v="0"/>
    <x v="0"/>
    <n v="663720"/>
    <s v="AfA:Wissenschaftl.Anl.u.Geräte"/>
    <n v="96"/>
  </r>
  <r>
    <n v="5930"/>
    <x v="483"/>
    <n v="720"/>
    <s v="Wissenschaftl.Anlagen u.Geräte"/>
    <x v="0"/>
    <x v="0"/>
    <n v="663720"/>
    <s v="AfA:Wissenschaftl.Anl.u.Geräte"/>
    <n v="96"/>
  </r>
  <r>
    <n v="5940"/>
    <x v="484"/>
    <n v="720"/>
    <s v="Wissenschaftl.Anlagen u.Geräte"/>
    <x v="0"/>
    <x v="0"/>
    <n v="663720"/>
    <s v="AfA:Wissenschaftl.Anl.u.Geräte"/>
    <n v="96"/>
  </r>
  <r>
    <n v="5950"/>
    <x v="485"/>
    <n v="720"/>
    <s v="Wissenschaftl.Anlagen u.Geräte"/>
    <x v="0"/>
    <x v="0"/>
    <n v="663720"/>
    <s v="AfA:Wissenschaftl.Anl.u.Geräte"/>
    <n v="96"/>
  </r>
  <r>
    <n v="5960"/>
    <x v="486"/>
    <n v="720"/>
    <s v="Wissenschaftl.Anlagen u.Geräte"/>
    <x v="0"/>
    <x v="0"/>
    <n v="663720"/>
    <s v="AfA:Wissenschaftl.Anl.u.Geräte"/>
    <n v="96"/>
  </r>
  <r>
    <n v="5970"/>
    <x v="487"/>
    <n v="720"/>
    <s v="Wissenschaftl.Anlagen u.Geräte"/>
    <x v="0"/>
    <x v="0"/>
    <n v="663720"/>
    <s v="AfA:Wissenschaftl.Anl.u.Geräte"/>
    <n v="96"/>
  </r>
  <r>
    <n v="5980"/>
    <x v="488"/>
    <n v="720"/>
    <s v="Wissenschaftl.Anlagen u.Geräte"/>
    <x v="0"/>
    <x v="0"/>
    <n v="663720"/>
    <s v="AfA:Wissenschaftl.Anl.u.Geräte"/>
    <n v="96"/>
  </r>
  <r>
    <n v="5990"/>
    <x v="489"/>
    <n v="720"/>
    <s v="Wissenschaftl.Anlagen u.Geräte"/>
    <x v="0"/>
    <x v="0"/>
    <n v="663720"/>
    <s v="AfA:Wissenschaftl.Anl.u.Geräte"/>
    <n v="96"/>
  </r>
  <r>
    <n v="6000"/>
    <x v="490"/>
    <n v="720"/>
    <s v="Wissenschaftl.Anlagen u.Geräte"/>
    <x v="0"/>
    <x v="0"/>
    <n v="663720"/>
    <s v="AfA:Wissenschaftl.Anl.u.Geräte"/>
    <n v="120"/>
  </r>
  <r>
    <n v="6000"/>
    <x v="490"/>
    <n v="790"/>
    <s v="Geringwertige Anl.u. Maschinen"/>
    <x v="4"/>
    <x v="4"/>
    <n v="663790"/>
    <s v="AfA: GWG Anlagen und Maschinen"/>
    <n v="1"/>
  </r>
  <r>
    <n v="6010"/>
    <x v="491"/>
    <n v="700"/>
    <s v="Anl.u.Masch.d.E-vers.u.Betr-T"/>
    <x v="13"/>
    <x v="13"/>
    <n v="663700"/>
    <s v="AfA:Anl/Masch.d. E-ver/B-tech."/>
    <n v="144"/>
  </r>
  <r>
    <n v="6010"/>
    <x v="491"/>
    <n v="720"/>
    <s v="Wissenschaftl.Anlagen u.Geräte"/>
    <x v="0"/>
    <x v="0"/>
    <n v="663720"/>
    <s v="AfA:Wissenschaftl.Anl.u.Geräte"/>
    <n v="120"/>
  </r>
  <r>
    <n v="6010"/>
    <x v="491"/>
    <n v="79100"/>
    <s v="Sammelp. techn. Anl.u.Maschine"/>
    <x v="5"/>
    <x v="5"/>
    <n v="663009"/>
    <s v="AfA Sammelposten techn. Anlage"/>
    <n v="60"/>
  </r>
  <r>
    <n v="6010"/>
    <x v="491"/>
    <n v="790"/>
    <s v="Geringwertige Anl.u. Maschinen"/>
    <x v="4"/>
    <x v="4"/>
    <n v="663790"/>
    <s v="AfA: GWG Anlagen und Maschinen"/>
    <n v="1"/>
  </r>
  <r>
    <n v="6020"/>
    <x v="492"/>
    <n v="700"/>
    <s v="Anl.u.Masch.d.E-vers.u.Betr-T"/>
    <x v="3"/>
    <x v="3"/>
    <n v="663700"/>
    <s v="AfA:Anl/Masch.d. E-ver/B-tech."/>
    <n v="144"/>
  </r>
  <r>
    <n v="6020"/>
    <x v="492"/>
    <n v="79100"/>
    <s v="Sammelp. techn. Anl.u.Maschine"/>
    <x v="5"/>
    <x v="5"/>
    <n v="663009"/>
    <s v="AfA Sammelposten techn. Anlage"/>
    <n v="60"/>
  </r>
  <r>
    <n v="6020"/>
    <x v="492"/>
    <n v="720"/>
    <s v="Wissenschaftl.Anlagen u.Geräte"/>
    <x v="0"/>
    <x v="0"/>
    <n v="663720"/>
    <s v="AfA:Wissenschaftl.Anl.u.Geräte"/>
    <n v="96"/>
  </r>
  <r>
    <n v="6020"/>
    <x v="492"/>
    <n v="7301"/>
    <s v="EDV-Anlagen"/>
    <x v="6"/>
    <x v="6"/>
    <n v="6637301"/>
    <s v="AfA:EDV-Anlagen"/>
    <n v="60"/>
  </r>
  <r>
    <n v="6020"/>
    <x v="492"/>
    <n v="790"/>
    <s v="Geringwertige Anl.u. Maschinen"/>
    <x v="4"/>
    <x v="4"/>
    <n v="663790"/>
    <s v="AfA: GWG Anlagen und Maschinen"/>
    <n v="1"/>
  </r>
  <r>
    <n v="6030"/>
    <x v="493"/>
    <n v="720"/>
    <s v="Wissenschaftl.Anlagen u.Geräte"/>
    <x v="0"/>
    <x v="0"/>
    <n v="663720"/>
    <s v="AfA:Wissenschaftl.Anl.u.Geräte"/>
    <n v="96"/>
  </r>
  <r>
    <n v="6040"/>
    <x v="494"/>
    <n v="720"/>
    <s v="Wissenschaftl.Anlagen u.Geräte"/>
    <x v="0"/>
    <x v="0"/>
    <n v="663720"/>
    <s v="AfA:Wissenschaftl.Anl.u.Geräte"/>
    <n v="96"/>
  </r>
  <r>
    <n v="6050"/>
    <x v="495"/>
    <n v="720"/>
    <s v="Wissenschaftl.Anlagen u.Geräte"/>
    <x v="0"/>
    <x v="0"/>
    <n v="663720"/>
    <s v="AfA:Wissenschaftl.Anl.u.Geräte"/>
    <n v="120"/>
  </r>
  <r>
    <n v="6060"/>
    <x v="496"/>
    <n v="720"/>
    <s v="Wissenschaftl.Anlagen u.Geräte"/>
    <x v="0"/>
    <x v="0"/>
    <n v="663720"/>
    <s v="AfA:Wissenschaftl.Anl.u.Geräte"/>
    <n v="96"/>
  </r>
  <r>
    <n v="6070"/>
    <x v="497"/>
    <n v="720"/>
    <s v="Wissenschaftl.Anlagen u.Geräte"/>
    <x v="0"/>
    <x v="0"/>
    <n v="663720"/>
    <s v="AfA:Wissenschaftl.Anl.u.Geräte"/>
    <n v="96"/>
  </r>
  <r>
    <n v="6090"/>
    <x v="498"/>
    <n v="720"/>
    <s v="Wissenschaftl.Anlagen u.Geräte"/>
    <x v="0"/>
    <x v="0"/>
    <n v="663720"/>
    <s v="AfA:Wissenschaftl.Anl.u.Geräte"/>
    <n v="96"/>
  </r>
  <r>
    <n v="6100"/>
    <x v="499"/>
    <n v="720"/>
    <s v="Wissenschaftl.Anlagen u.Geräte"/>
    <x v="0"/>
    <x v="0"/>
    <n v="663720"/>
    <s v="AfA:Wissenschaftl.Anl.u.Geräte"/>
    <n v="84"/>
  </r>
  <r>
    <n v="6110"/>
    <x v="500"/>
    <n v="720"/>
    <s v="Wissenschaftl.Anlagen u.Geräte"/>
    <x v="0"/>
    <x v="0"/>
    <n v="663720"/>
    <s v="AfA:Wissenschaftl.Anl.u.Geräte"/>
    <n v="84"/>
  </r>
  <r>
    <n v="6120"/>
    <x v="501"/>
    <n v="720"/>
    <s v="Wissenschaftl.Anlagen u.Geräte"/>
    <x v="0"/>
    <x v="0"/>
    <n v="663720"/>
    <s v="AfA:Wissenschaftl.Anl.u.Geräte"/>
    <n v="84"/>
  </r>
  <r>
    <n v="6140"/>
    <x v="502"/>
    <n v="720"/>
    <s v="Wissenschaftl.Anlagen u.Geräte"/>
    <x v="0"/>
    <x v="0"/>
    <n v="663720"/>
    <s v="AfA:Wissenschaftl.Anl.u.Geräte"/>
    <n v="84"/>
  </r>
  <r>
    <n v="6150"/>
    <x v="503"/>
    <n v="720"/>
    <s v="Wissenschaftl.Anlagen u.Geräte"/>
    <x v="0"/>
    <x v="0"/>
    <n v="663720"/>
    <s v="AfA:Wissenschaftl.Anl.u.Geräte"/>
    <n v="96"/>
  </r>
  <r>
    <n v="6160"/>
    <x v="504"/>
    <n v="720"/>
    <s v="Wissenschaftl.Anlagen u.Geräte"/>
    <x v="0"/>
    <x v="0"/>
    <n v="663720"/>
    <s v="AfA:Wissenschaftl.Anl.u.Geräte"/>
    <n v="96"/>
  </r>
  <r>
    <n v="6170"/>
    <x v="505"/>
    <n v="720"/>
    <s v="Wissenschaftl.Anlagen u.Geräte"/>
    <x v="0"/>
    <x v="0"/>
    <n v="663720"/>
    <s v="AfA:Wissenschaftl.Anl.u.Geräte"/>
    <n v="96"/>
  </r>
  <r>
    <n v="6180"/>
    <x v="506"/>
    <n v="720"/>
    <s v="Wissenschaftl.Anlagen u.Geräte"/>
    <x v="0"/>
    <x v="0"/>
    <n v="663720"/>
    <s v="AfA:Wissenschaftl.Anl.u.Geräte"/>
    <n v="96"/>
  </r>
  <r>
    <n v="6190"/>
    <x v="507"/>
    <n v="720"/>
    <s v="Wissenschaftl.Anlagen u.Geräte"/>
    <x v="0"/>
    <x v="0"/>
    <n v="663720"/>
    <s v="AfA:Wissenschaftl.Anl.u.Geräte"/>
    <n v="84"/>
  </r>
  <r>
    <n v="6200"/>
    <x v="508"/>
    <n v="720"/>
    <s v="Wissenschaftl.Anlagen u.Geräte"/>
    <x v="0"/>
    <x v="0"/>
    <n v="663720"/>
    <s v="AfA:Wissenschaftl.Anl.u.Geräte"/>
    <n v="120"/>
  </r>
  <r>
    <n v="6210"/>
    <x v="509"/>
    <n v="720"/>
    <s v="Wissenschaftl.Anlagen u.Geräte"/>
    <x v="0"/>
    <x v="0"/>
    <n v="663720"/>
    <s v="AfA:Wissenschaftl.Anl.u.Geräte"/>
    <n v="120"/>
  </r>
  <r>
    <n v="6220"/>
    <x v="510"/>
    <n v="720"/>
    <s v="Wissenschaftl.Anlagen u.Geräte"/>
    <x v="0"/>
    <x v="0"/>
    <n v="663720"/>
    <s v="AfA:Wissenschaftl.Anl.u.Geräte"/>
    <n v="96"/>
  </r>
  <r>
    <n v="6230"/>
    <x v="511"/>
    <n v="720"/>
    <s v="Wissenschaftl.Anlagen u.Geräte"/>
    <x v="0"/>
    <x v="0"/>
    <n v="663720"/>
    <s v="AfA:Wissenschaftl.Anl.u.Geräte"/>
    <n v="96"/>
  </r>
  <r>
    <n v="6250"/>
    <x v="512"/>
    <n v="720"/>
    <s v="Wissenschaftl.Anlagen u.Geräte"/>
    <x v="0"/>
    <x v="0"/>
    <n v="663720"/>
    <s v="AfA:Wissenschaftl.Anl.u.Geräte"/>
    <n v="96"/>
  </r>
  <r>
    <n v="6260"/>
    <x v="513"/>
    <n v="720"/>
    <s v="Wissenschaftl.Anlagen u.Geräte"/>
    <x v="0"/>
    <x v="0"/>
    <n v="663720"/>
    <s v="AfA:Wissenschaftl.Anl.u.Geräte"/>
    <n v="96"/>
  </r>
  <r>
    <n v="6270"/>
    <x v="514"/>
    <n v="720"/>
    <s v="Wissenschaftl.Anlagen u.Geräte"/>
    <x v="0"/>
    <x v="0"/>
    <n v="663720"/>
    <s v="AfA:Wissenschaftl.Anl.u.Geräte"/>
    <n v="84"/>
  </r>
  <r>
    <n v="6290"/>
    <x v="515"/>
    <n v="720"/>
    <s v="Wissenschaftl.Anlagen u.Geräte"/>
    <x v="0"/>
    <x v="0"/>
    <n v="663720"/>
    <s v="AfA:Wissenschaftl.Anl.u.Geräte"/>
    <n v="96"/>
  </r>
  <r>
    <n v="6300"/>
    <x v="516"/>
    <n v="720"/>
    <s v="Wissenschaftl.Anlagen u.Geräte"/>
    <x v="0"/>
    <x v="0"/>
    <n v="663720"/>
    <s v="AfA:Wissenschaftl.Anl.u.Geräte"/>
    <n v="120"/>
  </r>
  <r>
    <n v="6320"/>
    <x v="517"/>
    <n v="720"/>
    <s v="Wissenschaftl.Anlagen u.Geräte"/>
    <x v="0"/>
    <x v="0"/>
    <n v="663720"/>
    <s v="AfA:Wissenschaftl.Anl.u.Geräte"/>
    <n v="120"/>
  </r>
  <r>
    <n v="6330"/>
    <x v="518"/>
    <n v="720"/>
    <s v="Wissenschaftl.Anlagen u.Geräte"/>
    <x v="0"/>
    <x v="0"/>
    <n v="663720"/>
    <s v="AfA:Wissenschaftl.Anl.u.Geräte"/>
    <n v="144"/>
  </r>
  <r>
    <n v="6340"/>
    <x v="519"/>
    <n v="720"/>
    <s v="Wissenschaftl.Anlagen u.Geräte"/>
    <x v="0"/>
    <x v="0"/>
    <n v="663720"/>
    <s v="AfA:Wissenschaftl.Anl.u.Geräte"/>
    <n v="120"/>
  </r>
  <r>
    <n v="6350"/>
    <x v="520"/>
    <n v="720"/>
    <s v="Wissenschaftl.Anlagen u.Geräte"/>
    <x v="0"/>
    <x v="0"/>
    <n v="663720"/>
    <s v="AfA:Wissenschaftl.Anl.u.Geräte"/>
    <n v="96"/>
  </r>
  <r>
    <n v="6350"/>
    <x v="520"/>
    <n v="7302"/>
    <s v="Medientechnik"/>
    <x v="0"/>
    <x v="0"/>
    <n v="663720"/>
    <s v="AfA:Wissenschaftl.Anl.u.Geräte"/>
    <n v="120"/>
  </r>
  <r>
    <n v="6360"/>
    <x v="521"/>
    <n v="720"/>
    <s v="Wissenschaftl.Anlagen u.Geräte"/>
    <x v="0"/>
    <x v="0"/>
    <n v="663720"/>
    <s v="AfA:Wissenschaftl.Anl.u.Geräte"/>
    <n v="96"/>
  </r>
  <r>
    <n v="6370"/>
    <x v="522"/>
    <n v="720"/>
    <s v="Wissenschaftl.Anlagen u.Geräte"/>
    <x v="0"/>
    <x v="0"/>
    <n v="663720"/>
    <s v="AfA:Wissenschaftl.Anl.u.Geräte"/>
    <n v="96"/>
  </r>
  <r>
    <n v="6380"/>
    <x v="523"/>
    <n v="720"/>
    <s v="Wissenschaftl.Anlagen u.Geräte"/>
    <x v="0"/>
    <x v="0"/>
    <n v="663720"/>
    <s v="AfA:Wissenschaftl.Anl.u.Geräte"/>
    <n v="120"/>
  </r>
  <r>
    <n v="6390"/>
    <x v="524"/>
    <n v="720"/>
    <s v="Wissenschaftl.Anlagen u.Geräte"/>
    <x v="0"/>
    <x v="0"/>
    <n v="663720"/>
    <s v="AfA:Wissenschaftl.Anl.u.Geräte"/>
    <n v="96"/>
  </r>
  <r>
    <n v="6400"/>
    <x v="525"/>
    <n v="720"/>
    <s v="Wissenschaftl.Anlagen u.Geräte"/>
    <x v="0"/>
    <x v="0"/>
    <n v="663720"/>
    <s v="AfA:Wissenschaftl.Anl.u.Geräte"/>
    <n v="120"/>
  </r>
  <r>
    <n v="6410"/>
    <x v="526"/>
    <n v="700"/>
    <s v="Anl.u.Masch.d.E-vers.u.Betr-T"/>
    <x v="0"/>
    <x v="0"/>
    <n v="663700"/>
    <s v="AfA:Anl/Masch.d. E-ver/B-tech."/>
    <n v="120"/>
  </r>
  <r>
    <n v="6410"/>
    <x v="526"/>
    <n v="720"/>
    <s v="Wissenschaftl.Anlagen u.Geräte"/>
    <x v="0"/>
    <x v="0"/>
    <n v="663720"/>
    <s v="AfA:Wissenschaftl.Anl.u.Geräte"/>
    <n v="120"/>
  </r>
  <r>
    <n v="6420"/>
    <x v="527"/>
    <n v="720"/>
    <s v="Wissenschaftl.Anlagen u.Geräte"/>
    <x v="0"/>
    <x v="0"/>
    <n v="663720"/>
    <s v="AfA:Wissenschaftl.Anl.u.Geräte"/>
    <n v="120"/>
  </r>
  <r>
    <n v="6430"/>
    <x v="528"/>
    <n v="720"/>
    <s v="Wissenschaftl.Anlagen u.Geräte"/>
    <x v="0"/>
    <x v="0"/>
    <n v="663720"/>
    <s v="AfA:Wissenschaftl.Anl.u.Geräte"/>
    <n v="120"/>
  </r>
  <r>
    <n v="6430"/>
    <x v="528"/>
    <n v="790"/>
    <s v="Geringwertige Anl.u. Maschinen"/>
    <x v="4"/>
    <x v="4"/>
    <n v="663790"/>
    <s v="AfA: GWG Anlagen und Maschinen"/>
    <n v="1"/>
  </r>
  <r>
    <n v="6430"/>
    <x v="528"/>
    <n v="79100"/>
    <s v="Sammelp. techn. Anl.u.Maschine"/>
    <x v="5"/>
    <x v="5"/>
    <n v="663009"/>
    <s v="AfA Sammelposten techn. Anlage"/>
    <n v="60"/>
  </r>
  <r>
    <n v="6440"/>
    <x v="529"/>
    <n v="720"/>
    <s v="Wissenschaftl.Anlagen u.Geräte"/>
    <x v="0"/>
    <x v="0"/>
    <n v="663720"/>
    <s v="AfA:Wissenschaftl.Anl.u.Geräte"/>
    <n v="120"/>
  </r>
  <r>
    <n v="6450"/>
    <x v="530"/>
    <n v="720"/>
    <s v="Wissenschaftl.Anlagen u.Geräte"/>
    <x v="0"/>
    <x v="0"/>
    <n v="663720"/>
    <s v="AfA:Wissenschaftl.Anl.u.Geräte"/>
    <n v="96"/>
  </r>
  <r>
    <n v="6460"/>
    <x v="531"/>
    <n v="720"/>
    <s v="Wissenschaftl.Anlagen u.Geräte"/>
    <x v="0"/>
    <x v="0"/>
    <n v="663720"/>
    <s v="AfA:Wissenschaftl.Anl.u.Geräte"/>
    <n v="96"/>
  </r>
  <r>
    <n v="6470"/>
    <x v="532"/>
    <n v="700"/>
    <s v="Anl.u.Masch.d.E-vers.u.Betr-T"/>
    <x v="0"/>
    <x v="0"/>
    <n v="663700"/>
    <s v="AfA:Anl/Masch.d. E-ver/B-tech."/>
    <n v="96"/>
  </r>
  <r>
    <n v="6470"/>
    <x v="532"/>
    <n v="720"/>
    <s v="Wissenschaftl.Anlagen u.Geräte"/>
    <x v="0"/>
    <x v="0"/>
    <n v="663720"/>
    <s v="AfA:Wissenschaftl.Anl.u.Geräte"/>
    <n v="96"/>
  </r>
  <r>
    <n v="6480"/>
    <x v="533"/>
    <n v="720"/>
    <s v="Wissenschaftl.Anlagen u.Geräte"/>
    <x v="0"/>
    <x v="0"/>
    <n v="663720"/>
    <s v="AfA:Wissenschaftl.Anl.u.Geräte"/>
    <n v="120"/>
  </r>
  <r>
    <n v="6490"/>
    <x v="534"/>
    <n v="720"/>
    <s v="Wissenschaftl.Anlagen u.Geräte"/>
    <x v="0"/>
    <x v="0"/>
    <n v="663720"/>
    <s v="AfA:Wissenschaftl.Anl.u.Geräte"/>
    <n v="96"/>
  </r>
  <r>
    <n v="6500"/>
    <x v="535"/>
    <n v="720"/>
    <s v="Wissenschaftl.Anlagen u.Geräte"/>
    <x v="0"/>
    <x v="0"/>
    <n v="663720"/>
    <s v="AfA:Wissenschaftl.Anl.u.Geräte"/>
    <n v="96"/>
  </r>
  <r>
    <n v="6510"/>
    <x v="536"/>
    <n v="720"/>
    <s v="Wissenschaftl.Anlagen u.Geräte"/>
    <x v="0"/>
    <x v="0"/>
    <n v="663720"/>
    <s v="AfA:Wissenschaftl.Anl.u.Geräte"/>
    <n v="72"/>
  </r>
  <r>
    <n v="6520"/>
    <x v="537"/>
    <n v="720"/>
    <s v="Wissenschaftl.Anlagen u.Geräte"/>
    <x v="0"/>
    <x v="0"/>
    <n v="663720"/>
    <s v="AfA:Wissenschaftl.Anl.u.Geräte"/>
    <n v="96"/>
  </r>
  <r>
    <n v="6530"/>
    <x v="538"/>
    <n v="720"/>
    <s v="Wissenschaftl.Anlagen u.Geräte"/>
    <x v="0"/>
    <x v="0"/>
    <n v="663720"/>
    <s v="AfA:Wissenschaftl.Anl.u.Geräte"/>
    <n v="96"/>
  </r>
  <r>
    <n v="6540"/>
    <x v="539"/>
    <n v="720"/>
    <s v="Wissenschaftl.Anlagen u.Geräte"/>
    <x v="0"/>
    <x v="0"/>
    <n v="663720"/>
    <s v="AfA:Wissenschaftl.Anl.u.Geräte"/>
    <n v="120"/>
  </r>
  <r>
    <n v="6550"/>
    <x v="540"/>
    <n v="720"/>
    <s v="Wissenschaftl.Anlagen u.Geräte"/>
    <x v="0"/>
    <x v="0"/>
    <n v="663720"/>
    <s v="AfA:Wissenschaftl.Anl.u.Geräte"/>
    <n v="96"/>
  </r>
  <r>
    <n v="6590"/>
    <x v="541"/>
    <n v="720"/>
    <s v="Wissenschaftl.Anlagen u.Geräte"/>
    <x v="0"/>
    <x v="0"/>
    <n v="663720"/>
    <s v="AfA:Wissenschaftl.Anl.u.Geräte"/>
    <n v="96"/>
  </r>
  <r>
    <n v="6600"/>
    <x v="542"/>
    <n v="7302"/>
    <s v="Medientechnik"/>
    <x v="0"/>
    <x v="0"/>
    <n v="6637302"/>
    <s v="AfA: Medientechnik"/>
    <n v="120"/>
  </r>
  <r>
    <n v="6600"/>
    <x v="542"/>
    <n v="790"/>
    <s v="Geringwertige Anl.u. Maschinen"/>
    <x v="4"/>
    <x v="4"/>
    <n v="663790"/>
    <s v="AfA: GWG Anlagen und Maschinen"/>
    <n v="1"/>
  </r>
  <r>
    <n v="6600"/>
    <x v="542"/>
    <n v="720"/>
    <s v="Wissenschaftl.Anlagen u.Geräte"/>
    <x v="0"/>
    <x v="0"/>
    <n v="663720"/>
    <s v="AfA:Wissenschaftl.Anl.u.Geräte"/>
    <n v="120"/>
  </r>
  <r>
    <n v="6600"/>
    <x v="542"/>
    <n v="79100"/>
    <s v="Sammelp. techn. Anl.u.Maschine"/>
    <x v="5"/>
    <x v="5"/>
    <n v="663009"/>
    <s v="AfA Sammelposten techn. Anlage"/>
    <n v="60"/>
  </r>
  <r>
    <n v="6600"/>
    <x v="542"/>
    <n v="860"/>
    <s v="Büroma.,Org.mittel u.Komm.anl."/>
    <x v="9"/>
    <x v="9"/>
    <n v="664860"/>
    <s v="AfA:Büroma/Org.mittel/Komm.anl"/>
    <n v="120"/>
  </r>
  <r>
    <n v="6610"/>
    <x v="543"/>
    <n v="720"/>
    <s v="Wissenschaftl.Anlagen u.Geräte"/>
    <x v="0"/>
    <x v="0"/>
    <n v="663720"/>
    <s v="AfA:Wissenschaftl.Anl.u.Geräte"/>
    <n v="120"/>
  </r>
  <r>
    <n v="6610"/>
    <x v="543"/>
    <n v="860"/>
    <s v="Büroma.,Org.mittel u.Komm.anl."/>
    <x v="9"/>
    <x v="9"/>
    <n v="664860"/>
    <s v="AfA:Büroma/Org.mittel/Komm.anl"/>
    <n v="120"/>
  </r>
  <r>
    <n v="6610"/>
    <x v="543"/>
    <n v="8902"/>
    <s v="GWG Betriebsausstattung"/>
    <x v="0"/>
    <x v="0"/>
    <n v="663790"/>
    <s v="AfA: GWG Anlagen und Maschinen"/>
    <n v="1"/>
  </r>
  <r>
    <n v="6620"/>
    <x v="544"/>
    <n v="7302"/>
    <s v="Medientechnik"/>
    <x v="0"/>
    <x v="0"/>
    <n v="663720"/>
    <s v="AfA:Wissenschaftl.Anl.u.Geräte"/>
    <n v="120"/>
  </r>
  <r>
    <n v="6630"/>
    <x v="545"/>
    <n v="720"/>
    <s v="Wissenschaftl.Anlagen u.Geräte"/>
    <x v="0"/>
    <x v="0"/>
    <n v="663720"/>
    <s v="AfA:Wissenschaftl.Anl.u.Geräte"/>
    <n v="120"/>
  </r>
  <r>
    <n v="6630"/>
    <x v="545"/>
    <n v="850"/>
    <s v="Sonstige Betriebsausstattung"/>
    <x v="1"/>
    <x v="1"/>
    <n v="664850"/>
    <s v="AfA: Sonst.Betriebsausstattung"/>
    <n v="180"/>
  </r>
  <r>
    <n v="6630"/>
    <x v="545"/>
    <n v="860"/>
    <s v="Büroma.,Org.mittel u.Komm.anl."/>
    <x v="9"/>
    <x v="9"/>
    <n v="664860"/>
    <s v="AfA:Büroma/Org.mittel/Komm.anl"/>
    <n v="120"/>
  </r>
  <r>
    <n v="6640"/>
    <x v="546"/>
    <n v="7301"/>
    <s v="EDV-Anlagen"/>
    <x v="6"/>
    <x v="6"/>
    <n v="663730"/>
    <s v="AfA:EDV-Anl./Medien-u.Tontechn"/>
    <n v="96"/>
  </r>
  <r>
    <n v="6640"/>
    <x v="546"/>
    <n v="7302"/>
    <s v="Medientechnik"/>
    <x v="14"/>
    <x v="14"/>
    <n v="6637302"/>
    <s v="AfA: Medientechnik"/>
    <n v="96"/>
  </r>
  <r>
    <n v="6640"/>
    <x v="546"/>
    <n v="720"/>
    <s v="Wissenschaftl.Anlagen u.Geräte"/>
    <x v="0"/>
    <x v="0"/>
    <n v="663720"/>
    <s v="AfA:Wissenschaftl.Anl.u.Geräte"/>
    <n v="144"/>
  </r>
  <r>
    <n v="6640"/>
    <x v="546"/>
    <n v="860"/>
    <s v="Büroma.,Org.mittel u.Komm.anl."/>
    <x v="9"/>
    <x v="9"/>
    <n v="664860"/>
    <s v="AfA:Büroma/Org.mittel/Komm.anl"/>
    <n v="144"/>
  </r>
  <r>
    <n v="6650"/>
    <x v="547"/>
    <n v="720"/>
    <s v="Wissenschaftl.Anlagen u.Geräte"/>
    <x v="0"/>
    <x v="0"/>
    <n v="663720"/>
    <s v="AfA:Wissenschaftl.Anl.u.Geräte"/>
    <n v="144"/>
  </r>
  <r>
    <n v="6650"/>
    <x v="547"/>
    <n v="860"/>
    <s v="Büroma.,Org.mittel u.Komm.anl."/>
    <x v="9"/>
    <x v="9"/>
    <n v="664860"/>
    <s v="AfA:Büroma/Org.mittel/Komm.anl"/>
    <n v="144"/>
  </r>
  <r>
    <n v="6660"/>
    <x v="548"/>
    <n v="720"/>
    <s v="Wissenschaftl.Anlagen u.Geräte"/>
    <x v="0"/>
    <x v="0"/>
    <n v="663720"/>
    <s v="AfA:Wissenschaftl.Anl.u.Geräte"/>
    <n v="96"/>
  </r>
  <r>
    <n v="6670"/>
    <x v="549"/>
    <n v="720"/>
    <s v="Wissenschaftl.Anlagen u.Geräte"/>
    <x v="0"/>
    <x v="0"/>
    <n v="663720"/>
    <s v="AfA:Wissenschaftl.Anl.u.Geräte"/>
    <n v="96"/>
  </r>
  <r>
    <n v="6680"/>
    <x v="550"/>
    <n v="720"/>
    <s v="Wissenschaftl.Anlagen u.Geräte"/>
    <x v="0"/>
    <x v="0"/>
    <n v="663720"/>
    <s v="AfA:Wissenschaftl.Anl.u.Geräte"/>
    <n v="120"/>
  </r>
  <r>
    <n v="6680"/>
    <x v="550"/>
    <n v="860"/>
    <s v="Büroma.,Org.mittel u.Komm.anl."/>
    <x v="9"/>
    <x v="9"/>
    <n v="664860"/>
    <s v="AfA:Büroma/Org.mittel/Komm.anl"/>
    <n v="120"/>
  </r>
  <r>
    <n v="6690"/>
    <x v="551"/>
    <n v="720"/>
    <s v="Wissenschaftl.Anlagen u.Geräte"/>
    <x v="0"/>
    <x v="0"/>
    <n v="663720"/>
    <s v="AfA:Wissenschaftl.Anl.u.Geräte"/>
    <n v="120"/>
  </r>
  <r>
    <n v="6690"/>
    <x v="551"/>
    <n v="790"/>
    <s v="Geringwertige Anl.u. Maschinen"/>
    <x v="4"/>
    <x v="4"/>
    <n v="663790"/>
    <s v="AfA: GWG Anlagen und Maschinen"/>
    <n v="1"/>
  </r>
  <r>
    <n v="6690"/>
    <x v="551"/>
    <n v="8902"/>
    <s v="GWG Betriebsausstattung"/>
    <x v="9"/>
    <x v="9"/>
    <n v="6648902"/>
    <s v="AfA: GWG Betriebsausstattung"/>
    <n v="1"/>
  </r>
  <r>
    <n v="6690"/>
    <x v="551"/>
    <n v="79100"/>
    <s v="Sammelp. techn. Anl.u.Maschine"/>
    <x v="5"/>
    <x v="5"/>
    <n v="663009"/>
    <s v="AfA Sammelposten techn. Anlage"/>
    <n v="60"/>
  </r>
  <r>
    <n v="6690"/>
    <x v="551"/>
    <n v="860"/>
    <s v="Büroma.,Org.mittel u.Komm.anl."/>
    <x v="9"/>
    <x v="9"/>
    <n v="664860"/>
    <s v="AfA:Büroma/Org.mittel/Komm.anl"/>
    <n v="120"/>
  </r>
  <r>
    <n v="6700"/>
    <x v="552"/>
    <n v="7301"/>
    <s v="EDV-Anlagen"/>
    <x v="6"/>
    <x v="6"/>
    <n v="663730"/>
    <s v="AfA:EDV-Anl./Medien-u.Tontechn"/>
    <n v="72"/>
  </r>
  <r>
    <n v="6700"/>
    <x v="552"/>
    <n v="720"/>
    <s v="Wissenschaftl.Anlagen u.Geräte"/>
    <x v="0"/>
    <x v="0"/>
    <n v="663720"/>
    <s v="AfA:Wissenschaftl.Anl.u.Geräte"/>
    <n v="108"/>
  </r>
  <r>
    <n v="6700"/>
    <x v="552"/>
    <n v="7302"/>
    <s v="Medientechnik"/>
    <x v="0"/>
    <x v="0"/>
    <n v="6637302"/>
    <s v="AfA: Medientechnik"/>
    <n v="96"/>
  </r>
  <r>
    <n v="6700"/>
    <x v="552"/>
    <n v="860"/>
    <s v="Büroma.,Org.mittel u.Komm.anl."/>
    <x v="9"/>
    <x v="9"/>
    <n v="664860"/>
    <s v="AfA:Büroma/Org.mittel/Komm.anl"/>
    <n v="108"/>
  </r>
  <r>
    <n v="6700"/>
    <x v="552"/>
    <n v="7303"/>
    <s v="Tontechnik"/>
    <x v="0"/>
    <x v="0"/>
    <n v="6637303"/>
    <s v="AfA: Tontechnik"/>
    <n v="120"/>
  </r>
  <r>
    <n v="6710"/>
    <x v="553"/>
    <n v="720"/>
    <s v="Wissenschaftl.Anlagen u.Geräte"/>
    <x v="0"/>
    <x v="0"/>
    <n v="663720"/>
    <s v="AfA:Wissenschaftl.Anl.u.Geräte"/>
    <n v="96"/>
  </r>
  <r>
    <n v="6710"/>
    <x v="553"/>
    <n v="860"/>
    <s v="Büroma.,Org.mittel u.Komm.anl."/>
    <x v="9"/>
    <x v="9"/>
    <n v="664860"/>
    <s v="AfA:Büroma/Org.mittel/Komm.anl"/>
    <n v="96"/>
  </r>
  <r>
    <n v="6720"/>
    <x v="554"/>
    <n v="7303"/>
    <s v="Tontechnik"/>
    <x v="0"/>
    <x v="0"/>
    <n v="6637303"/>
    <s v="AfA: Tontechnik"/>
    <n v="120"/>
  </r>
  <r>
    <n v="6720"/>
    <x v="554"/>
    <n v="7302"/>
    <s v="Medientechnik"/>
    <x v="0"/>
    <x v="0"/>
    <n v="663720"/>
    <s v="AfA:Wissenschaftl.Anl.u.Geräte"/>
    <n v="96"/>
  </r>
  <r>
    <n v="6720"/>
    <x v="554"/>
    <n v="860"/>
    <s v="Büroma.,Org.mittel u.Komm.anl."/>
    <x v="9"/>
    <x v="9"/>
    <n v="664860"/>
    <s v="AfA:Büroma/Org.mittel/Komm.anl"/>
    <n v="84"/>
  </r>
  <r>
    <n v="6730"/>
    <x v="555"/>
    <n v="7302"/>
    <s v="Medientechnik"/>
    <x v="0"/>
    <x v="0"/>
    <n v="663720"/>
    <s v="AfA:Wissenschaftl.Anl.u.Geräte"/>
    <n v="96"/>
  </r>
  <r>
    <n v="6730"/>
    <x v="555"/>
    <n v="860"/>
    <s v="Büroma.,Org.mittel u.Komm.anl."/>
    <x v="9"/>
    <x v="9"/>
    <n v="664860"/>
    <s v="AfA:Büroma/Org.mittel/Komm.anl"/>
    <n v="96"/>
  </r>
  <r>
    <n v="6730"/>
    <x v="555"/>
    <n v="8910"/>
    <s v="GWG Sammelposten"/>
    <x v="7"/>
    <x v="7"/>
    <n v="664099"/>
    <s v="AfA Sammelposten BGA"/>
    <n v="1"/>
  </r>
  <r>
    <n v="6740"/>
    <x v="556"/>
    <n v="720"/>
    <s v="Wissenschaftl.Anlagen u.Geräte"/>
    <x v="0"/>
    <x v="0"/>
    <n v="663720"/>
    <s v="AfA:Wissenschaftl.Anl.u.Geräte"/>
    <n v="96"/>
  </r>
  <r>
    <n v="6740"/>
    <x v="556"/>
    <n v="7302"/>
    <s v="Medientechnik"/>
    <x v="14"/>
    <x v="14"/>
    <n v="6637302"/>
    <s v="AfA: Medientechnik"/>
    <n v="96"/>
  </r>
  <r>
    <n v="6740"/>
    <x v="556"/>
    <n v="860"/>
    <s v="Büroma.,Org.mittel u.Komm.anl."/>
    <x v="9"/>
    <x v="9"/>
    <n v="664860"/>
    <s v="AfA:Büroma/Org.mittel/Komm.anl"/>
    <n v="96"/>
  </r>
  <r>
    <n v="6750"/>
    <x v="557"/>
    <n v="720"/>
    <s v="Wissenschaftl.Anlagen u.Geräte"/>
    <x v="0"/>
    <x v="0"/>
    <n v="663720"/>
    <s v="AfA:Wissenschaftl.Anl.u.Geräte"/>
    <n v="96"/>
  </r>
  <r>
    <n v="6750"/>
    <x v="557"/>
    <n v="7302"/>
    <s v="Medientechnik"/>
    <x v="0"/>
    <x v="0"/>
    <n v="663730"/>
    <s v="AfA:EDV-Anl./Medien-u.Tontechn"/>
    <n v="96"/>
  </r>
  <r>
    <n v="6750"/>
    <x v="557"/>
    <n v="860"/>
    <s v="Büroma.,Org.mittel u.Komm.anl."/>
    <x v="9"/>
    <x v="9"/>
    <n v="664860"/>
    <s v="AfA:Büroma/Org.mittel/Komm.anl"/>
    <n v="96"/>
  </r>
  <r>
    <n v="6760"/>
    <x v="558"/>
    <n v="720"/>
    <s v="Wissenschaftl.Anlagen u.Geräte"/>
    <x v="0"/>
    <x v="0"/>
    <n v="663720"/>
    <s v="AfA:Wissenschaftl.Anl.u.Geräte"/>
    <n v="96"/>
  </r>
  <r>
    <n v="6760"/>
    <x v="558"/>
    <n v="860"/>
    <s v="Büroma.,Org.mittel u.Komm.anl."/>
    <x v="9"/>
    <x v="9"/>
    <n v="664860"/>
    <s v="AfA:Büroma/Org.mittel/Komm.anl"/>
    <n v="96"/>
  </r>
  <r>
    <n v="6770"/>
    <x v="559"/>
    <n v="720"/>
    <s v="Wissenschaftl.Anlagen u.Geräte"/>
    <x v="0"/>
    <x v="0"/>
    <n v="663720"/>
    <s v="AfA:Wissenschaftl.Anl.u.Geräte"/>
    <n v="96"/>
  </r>
  <r>
    <n v="6770"/>
    <x v="559"/>
    <n v="860"/>
    <s v="Büroma.,Org.mittel u.Komm.anl."/>
    <x v="9"/>
    <x v="9"/>
    <n v="664860"/>
    <s v="AfA:Büroma/Org.mittel/Komm.anl"/>
    <n v="96"/>
  </r>
  <r>
    <n v="6780"/>
    <x v="560"/>
    <n v="720"/>
    <s v="Wissenschaftl.Anlagen u.Geräte"/>
    <x v="0"/>
    <x v="0"/>
    <n v="663720"/>
    <s v="AfA:Wissenschaftl.Anl.u.Geräte"/>
    <n v="96"/>
  </r>
  <r>
    <n v="6780"/>
    <x v="560"/>
    <n v="860"/>
    <s v="Büroma.,Org.mittel u.Komm.anl."/>
    <x v="9"/>
    <x v="9"/>
    <n v="664860"/>
    <s v="AfA:Büroma/Org.mittel/Komm.anl"/>
    <n v="96"/>
  </r>
  <r>
    <n v="6790"/>
    <x v="561"/>
    <n v="720"/>
    <s v="Wissenschaftl.Anlagen u.Geräte"/>
    <x v="0"/>
    <x v="0"/>
    <n v="663720"/>
    <s v="AfA:Wissenschaftl.Anl.u.Geräte"/>
    <n v="96"/>
  </r>
  <r>
    <n v="6790"/>
    <x v="561"/>
    <n v="7302"/>
    <s v="Medientechnik"/>
    <x v="0"/>
    <x v="0"/>
    <n v="6637302"/>
    <s v="AfA: Medientechnik"/>
    <n v="96"/>
  </r>
  <r>
    <n v="6790"/>
    <x v="561"/>
    <n v="860"/>
    <s v="Büroma.,Org.mittel u.Komm.anl."/>
    <x v="9"/>
    <x v="9"/>
    <n v="664860"/>
    <s v="AfA:Büroma/Org.mittel/Komm.anl"/>
    <n v="96"/>
  </r>
  <r>
    <n v="6800"/>
    <x v="562"/>
    <n v="720"/>
    <s v="Wissenschaftl.Anlagen u.Geräte"/>
    <x v="0"/>
    <x v="0"/>
    <n v="663720"/>
    <s v="AfA:Wissenschaftl.Anl.u.Geräte"/>
    <n v="96"/>
  </r>
  <r>
    <n v="6810"/>
    <x v="563"/>
    <n v="720"/>
    <s v="Wissenschaftl.Anlagen u.Geräte"/>
    <x v="0"/>
    <x v="0"/>
    <n v="663720"/>
    <s v="AfA:Wissenschaftl.Anl.u.Geräte"/>
    <n v="96"/>
  </r>
  <r>
    <n v="6820"/>
    <x v="564"/>
    <n v="720"/>
    <s v="Wissenschaftl.Anlagen u.Geräte"/>
    <x v="0"/>
    <x v="0"/>
    <n v="663720"/>
    <s v="AfA:Wissenschaftl.Anl.u.Geräte"/>
    <n v="96"/>
  </r>
  <r>
    <n v="6830"/>
    <x v="565"/>
    <n v="720"/>
    <s v="Wissenschaftl.Anlagen u.Geräte"/>
    <x v="0"/>
    <x v="0"/>
    <n v="663720"/>
    <s v="AfA:Wissenschaftl.Anl.u.Geräte"/>
    <n v="96"/>
  </r>
  <r>
    <n v="6840"/>
    <x v="566"/>
    <n v="720"/>
    <s v="Wissenschaftl.Anlagen u.Geräte"/>
    <x v="0"/>
    <x v="0"/>
    <n v="663720"/>
    <s v="AfA:Wissenschaftl.Anl.u.Geräte"/>
    <n v="96"/>
  </r>
  <r>
    <n v="6850"/>
    <x v="567"/>
    <n v="720"/>
    <s v="Wissenschaftl.Anlagen u.Geräte"/>
    <x v="0"/>
    <x v="0"/>
    <n v="663720"/>
    <s v="AfA:Wissenschaftl.Anl.u.Geräte"/>
    <n v="96"/>
  </r>
  <r>
    <n v="6860"/>
    <x v="568"/>
    <n v="720"/>
    <s v="Wissenschaftl.Anlagen u.Geräte"/>
    <x v="0"/>
    <x v="0"/>
    <n v="663720"/>
    <s v="AfA:Wissenschaftl.Anl.u.Geräte"/>
    <n v="96"/>
  </r>
  <r>
    <n v="6870"/>
    <x v="569"/>
    <n v="720"/>
    <s v="Wissenschaftl.Anlagen u.Geräte"/>
    <x v="0"/>
    <x v="0"/>
    <n v="663720"/>
    <s v="AfA:Wissenschaftl.Anl.u.Geräte"/>
    <n v="96"/>
  </r>
  <r>
    <n v="6870"/>
    <x v="569"/>
    <n v="7301"/>
    <s v="EDV-Anlagen"/>
    <x v="6"/>
    <x v="6"/>
    <n v="6637301"/>
    <s v="AfA:EDV-Anlagen"/>
    <n v="96"/>
  </r>
  <r>
    <n v="6870"/>
    <x v="569"/>
    <n v="7302"/>
    <s v="Medientechnik"/>
    <x v="14"/>
    <x v="14"/>
    <n v="6637302"/>
    <s v="AfA: Medientechnik"/>
    <n v="96"/>
  </r>
  <r>
    <n v="6880"/>
    <x v="570"/>
    <n v="720"/>
    <s v="Wissenschaftl.Anlagen u.Geräte"/>
    <x v="0"/>
    <x v="0"/>
    <n v="663720"/>
    <s v="AfA:Wissenschaftl.Anl.u.Geräte"/>
    <n v="96"/>
  </r>
  <r>
    <n v="6890"/>
    <x v="571"/>
    <n v="720"/>
    <s v="Wissenschaftl.Anlagen u.Geräte"/>
    <x v="0"/>
    <x v="0"/>
    <n v="663720"/>
    <s v="AfA:Wissenschaftl.Anl.u.Geräte"/>
    <n v="96"/>
  </r>
  <r>
    <n v="6900"/>
    <x v="572"/>
    <n v="720"/>
    <s v="Wissenschaftl.Anlagen u.Geräte"/>
    <x v="0"/>
    <x v="0"/>
    <n v="663720"/>
    <s v="AfA:Wissenschaftl.Anl.u.Geräte"/>
    <n v="96"/>
  </r>
  <r>
    <n v="6900"/>
    <x v="572"/>
    <n v="790"/>
    <s v="Geringwertige Anl.u. Maschinen"/>
    <x v="4"/>
    <x v="4"/>
    <n v="663790"/>
    <s v="AfA: GWG Anlagen und Maschinen"/>
    <n v="1"/>
  </r>
  <r>
    <n v="6900"/>
    <x v="572"/>
    <n v="79100"/>
    <s v="Sammelp. techn. Anl.u.Maschine"/>
    <x v="5"/>
    <x v="5"/>
    <n v="663009"/>
    <s v="AfA Sammelposten techn. Anlage"/>
    <n v="60"/>
  </r>
  <r>
    <n v="6910"/>
    <x v="573"/>
    <n v="720"/>
    <s v="Wissenschaftl.Anlagen u.Geräte"/>
    <x v="0"/>
    <x v="0"/>
    <n v="663720"/>
    <s v="AfA:Wissenschaftl.Anl.u.Geräte"/>
    <n v="96"/>
  </r>
  <r>
    <n v="6920"/>
    <x v="574"/>
    <n v="720"/>
    <s v="Wissenschaftl.Anlagen u.Geräte"/>
    <x v="0"/>
    <x v="0"/>
    <n v="663720"/>
    <s v="AfA:Wissenschaftl.Anl.u.Geräte"/>
    <n v="96"/>
  </r>
  <r>
    <n v="6930"/>
    <x v="575"/>
    <n v="720"/>
    <s v="Wissenschaftl.Anlagen u.Geräte"/>
    <x v="0"/>
    <x v="0"/>
    <n v="663720"/>
    <s v="AfA:Wissenschaftl.Anl.u.Geräte"/>
    <n v="96"/>
  </r>
  <r>
    <n v="6940"/>
    <x v="576"/>
    <n v="720"/>
    <s v="Wissenschaftl.Anlagen u.Geräte"/>
    <x v="0"/>
    <x v="0"/>
    <n v="663720"/>
    <s v="AfA:Wissenschaftl.Anl.u.Geräte"/>
    <n v="96"/>
  </r>
  <r>
    <n v="6950"/>
    <x v="577"/>
    <n v="720"/>
    <s v="Wissenschaftl.Anlagen u.Geräte"/>
    <x v="0"/>
    <x v="0"/>
    <n v="663720"/>
    <s v="AfA:Wissenschaftl.Anl.u.Geräte"/>
    <n v="96"/>
  </r>
  <r>
    <n v="6960"/>
    <x v="578"/>
    <n v="720"/>
    <s v="Wissenschaftl.Anlagen u.Geräte"/>
    <x v="0"/>
    <x v="0"/>
    <n v="663720"/>
    <s v="AfA:Wissenschaftl.Anl.u.Geräte"/>
    <n v="96"/>
  </r>
  <r>
    <n v="6970"/>
    <x v="579"/>
    <n v="720"/>
    <s v="Wissenschaftl.Anlagen u.Geräte"/>
    <x v="0"/>
    <x v="0"/>
    <n v="663720"/>
    <s v="AfA:Wissenschaftl.Anl.u.Geräte"/>
    <n v="120"/>
  </r>
  <r>
    <n v="6980"/>
    <x v="580"/>
    <n v="720"/>
    <s v="Wissenschaftl.Anlagen u.Geräte"/>
    <x v="0"/>
    <x v="0"/>
    <n v="663720"/>
    <s v="AfA:Wissenschaftl.Anl.u.Geräte"/>
    <n v="96"/>
  </r>
  <r>
    <n v="6980"/>
    <x v="580"/>
    <n v="870"/>
    <s v="Büromöbel und sonstige GA"/>
    <x v="1"/>
    <x v="1"/>
    <n v="664870"/>
    <s v="AfA: Büromöbel und sonstige GA"/>
    <n v="1"/>
  </r>
  <r>
    <n v="6990"/>
    <x v="581"/>
    <n v="720"/>
    <s v="Wissenschaftl.Anlagen u.Geräte"/>
    <x v="0"/>
    <x v="0"/>
    <n v="663720"/>
    <s v="AfA:Wissenschaftl.Anl.u.Geräte"/>
    <n v="96"/>
  </r>
  <r>
    <n v="7000"/>
    <x v="582"/>
    <n v="7301"/>
    <s v="EDV-Anlagen"/>
    <x v="6"/>
    <x v="6"/>
    <n v="6637301"/>
    <s v="AfA:EDV-Anlagen"/>
    <n v="72"/>
  </r>
  <r>
    <n v="7010"/>
    <x v="583"/>
    <n v="7301"/>
    <s v="EDV-Anlagen"/>
    <x v="6"/>
    <x v="6"/>
    <n v="663730"/>
    <s v="AfA:EDV-Anl./Medien-u.Tontechn"/>
    <n v="72"/>
  </r>
  <r>
    <n v="7030"/>
    <x v="584"/>
    <n v="7301"/>
    <s v="EDV-Anlagen"/>
    <x v="6"/>
    <x v="6"/>
    <n v="663730"/>
    <s v="AfA:EDV-Anl./Medien-u.Tontechn"/>
    <n v="72"/>
  </r>
  <r>
    <n v="7031"/>
    <x v="585"/>
    <n v="720"/>
    <s v="Wissenschaftl.Anlagen u.Geräte"/>
    <x v="0"/>
    <x v="0"/>
    <n v="663720"/>
    <s v="AfA:Wissenschaftl.Anl.u.Geräte"/>
    <n v="72"/>
  </r>
  <r>
    <n v="7031"/>
    <x v="585"/>
    <n v="7301"/>
    <s v="EDV-Anlagen"/>
    <x v="6"/>
    <x v="6"/>
    <n v="663730"/>
    <s v="AfA:EDV-Anl./Medien-u.Tontechn"/>
    <n v="60"/>
  </r>
  <r>
    <n v="7040"/>
    <x v="586"/>
    <n v="7301"/>
    <s v="EDV-Anlagen"/>
    <x v="6"/>
    <x v="6"/>
    <n v="663730"/>
    <s v="AfA:EDV-Anl./Medien-u.Tontechn"/>
    <n v="72"/>
  </r>
  <r>
    <n v="7050"/>
    <x v="587"/>
    <n v="7301"/>
    <s v="EDV-Anlagen"/>
    <x v="6"/>
    <x v="6"/>
    <n v="663730"/>
    <s v="AfA:EDV-Anl./Medien-u.Tontechn"/>
    <n v="72"/>
  </r>
  <r>
    <n v="7060"/>
    <x v="588"/>
    <n v="7301"/>
    <s v="EDV-Anlagen"/>
    <x v="6"/>
    <x v="6"/>
    <n v="663730"/>
    <s v="AfA:EDV-Anl./Medien-u.Tontechn"/>
    <n v="72"/>
  </r>
  <r>
    <n v="7070"/>
    <x v="589"/>
    <n v="7302"/>
    <s v="Medientechnik"/>
    <x v="6"/>
    <x v="6"/>
    <n v="6637302"/>
    <s v="AfA: Medientechnik"/>
    <n v="48"/>
  </r>
  <r>
    <n v="7070"/>
    <x v="589"/>
    <n v="790"/>
    <s v="Geringwertige Anl.u. Maschinen"/>
    <x v="4"/>
    <x v="4"/>
    <n v="663790"/>
    <s v="AfA: GWG Anlagen und Maschinen"/>
    <n v="1"/>
  </r>
  <r>
    <n v="7070"/>
    <x v="589"/>
    <n v="79100"/>
    <s v="Sammelp. techn. Anl.u.Maschine"/>
    <x v="5"/>
    <x v="5"/>
    <n v="663009"/>
    <s v="AfA Sammelposten techn. Anlage"/>
    <n v="60"/>
  </r>
  <r>
    <n v="7070"/>
    <x v="589"/>
    <n v="860"/>
    <s v="Büroma.,Org.mittel u.Komm.anl."/>
    <x v="11"/>
    <x v="11"/>
    <n v="664860"/>
    <s v="AfA:Büroma/Org.mittel/Komm.anl"/>
    <n v="48"/>
  </r>
  <r>
    <n v="7070"/>
    <x v="589"/>
    <n v="7301"/>
    <s v="EDV-Anlagen"/>
    <x v="6"/>
    <x v="6"/>
    <n v="663730"/>
    <s v="AfA:EDV-Anl./Medien-u.Tontechn"/>
    <n v="48"/>
  </r>
  <r>
    <n v="7070"/>
    <x v="589"/>
    <n v="8910"/>
    <s v="GWG Sammelposten"/>
    <x v="7"/>
    <x v="7"/>
    <n v="664099"/>
    <s v="AfA Sammelposten BGA"/>
    <n v="1"/>
  </r>
  <r>
    <n v="7080"/>
    <x v="590"/>
    <n v="7301"/>
    <s v="EDV-Anlagen"/>
    <x v="6"/>
    <x v="6"/>
    <n v="663730"/>
    <s v="AfA:EDV-Anl./Medien-u.Tontechn"/>
    <n v="72"/>
  </r>
  <r>
    <n v="7100"/>
    <x v="591"/>
    <n v="7301"/>
    <s v="EDV-Anlagen"/>
    <x v="6"/>
    <x v="6"/>
    <n v="663730"/>
    <s v="AfA:EDV-Anl./Medien-u.Tontechn"/>
    <n v="72"/>
  </r>
  <r>
    <n v="7100"/>
    <x v="591"/>
    <n v="720"/>
    <s v="Wissenschaftl.Anlagen u.Geräte"/>
    <x v="0"/>
    <x v="0"/>
    <n v="663720"/>
    <s v="AfA:Wissenschaftl.Anl.u.Geräte"/>
    <n v="72"/>
  </r>
  <r>
    <n v="7100"/>
    <x v="591"/>
    <n v="860"/>
    <s v="Büroma.,Org.mittel u.Komm.anl."/>
    <x v="11"/>
    <x v="11"/>
    <n v="664860"/>
    <s v="AfA:Büroma/Org.mittel/Komm.anl"/>
    <n v="72"/>
  </r>
  <r>
    <n v="7110"/>
    <x v="592"/>
    <n v="720"/>
    <s v="Wissenschaftl.Anlagen u.Geräte"/>
    <x v="0"/>
    <x v="0"/>
    <n v="663720"/>
    <s v="AfA:Wissenschaftl.Anl.u.Geräte"/>
    <n v="72"/>
  </r>
  <r>
    <n v="7110"/>
    <x v="592"/>
    <n v="7301"/>
    <s v="EDV-Anlagen"/>
    <x v="6"/>
    <x v="6"/>
    <n v="663730"/>
    <s v="AfA:EDV-Anl./Medien-u.Tontechn"/>
    <n v="72"/>
  </r>
  <r>
    <n v="7110"/>
    <x v="592"/>
    <n v="860"/>
    <s v="Büroma.,Org.mittel u.Komm.anl."/>
    <x v="11"/>
    <x v="11"/>
    <n v="664860"/>
    <s v="AfA:Büroma/Org.mittel/Komm.anl"/>
    <n v="72"/>
  </r>
  <r>
    <n v="7120"/>
    <x v="593"/>
    <n v="7301"/>
    <s v="EDV-Anlagen"/>
    <x v="6"/>
    <x v="6"/>
    <n v="663730"/>
    <s v="AfA:EDV-Anl./Medien-u.Tontechn"/>
    <n v="48"/>
  </r>
  <r>
    <n v="7120"/>
    <x v="593"/>
    <n v="860"/>
    <s v="Büroma.,Org.mittel u.Komm.anl."/>
    <x v="11"/>
    <x v="11"/>
    <n v="664860"/>
    <s v="AfA:Büroma/Org.mittel/Komm.anl"/>
    <n v="48"/>
  </r>
  <r>
    <n v="7130"/>
    <x v="594"/>
    <n v="7302"/>
    <s v="Medientechnik"/>
    <x v="0"/>
    <x v="0"/>
    <n v="6637302"/>
    <s v="AfA: Medientechnik"/>
    <n v="96"/>
  </r>
  <r>
    <n v="7130"/>
    <x v="594"/>
    <n v="7301"/>
    <s v="EDV-Anlagen"/>
    <x v="6"/>
    <x v="6"/>
    <n v="663730"/>
    <s v="AfA:EDV-Anl./Medien-u.Tontechn"/>
    <n v="60"/>
  </r>
  <r>
    <n v="7130"/>
    <x v="594"/>
    <n v="860"/>
    <s v="Büroma.,Org.mittel u.Komm.anl."/>
    <x v="11"/>
    <x v="11"/>
    <n v="664860"/>
    <s v="AfA:Büroma/Org.mittel/Komm.anl"/>
    <n v="60"/>
  </r>
  <r>
    <n v="7140"/>
    <x v="595"/>
    <n v="7301"/>
    <s v="EDV-Anlagen"/>
    <x v="6"/>
    <x v="6"/>
    <n v="663730"/>
    <s v="AfA:EDV-Anl./Medien-u.Tontechn"/>
    <n v="60"/>
  </r>
  <r>
    <n v="7140"/>
    <x v="595"/>
    <n v="7302"/>
    <s v="Medientechnik"/>
    <x v="0"/>
    <x v="0"/>
    <n v="6637302"/>
    <s v="AfA: Medientechnik"/>
    <n v="96"/>
  </r>
  <r>
    <n v="7140"/>
    <x v="595"/>
    <n v="860"/>
    <s v="Büroma.,Org.mittel u.Komm.anl."/>
    <x v="11"/>
    <x v="11"/>
    <n v="664860"/>
    <s v="AfA:Büroma/Org.mittel/Komm.anl"/>
    <n v="60"/>
  </r>
  <r>
    <n v="7150"/>
    <x v="596"/>
    <n v="7301"/>
    <s v="EDV-Anlagen"/>
    <x v="6"/>
    <x v="6"/>
    <n v="663730"/>
    <s v="AfA:EDV-Anl./Medien-u.Tontechn"/>
    <n v="60"/>
  </r>
  <r>
    <n v="7150"/>
    <x v="596"/>
    <n v="860"/>
    <s v="Büroma.,Org.mittel u.Komm.anl."/>
    <x v="11"/>
    <x v="11"/>
    <n v="664860"/>
    <s v="AfA:Büroma/Org.mittel/Komm.anl"/>
    <n v="60"/>
  </r>
  <r>
    <n v="7170"/>
    <x v="597"/>
    <n v="720"/>
    <s v="Wissenschaftl.Anlagen u.Geräte"/>
    <x v="0"/>
    <x v="0"/>
    <n v="663720"/>
    <s v="AfA:Wissenschaftl.Anl.u.Geräte"/>
    <n v="72"/>
  </r>
  <r>
    <n v="7170"/>
    <x v="597"/>
    <n v="7301"/>
    <s v="EDV-Anlagen"/>
    <x v="6"/>
    <x v="6"/>
    <n v="663730"/>
    <s v="AfA:EDV-Anl./Medien-u.Tontechn"/>
    <n v="60"/>
  </r>
  <r>
    <n v="7170"/>
    <x v="597"/>
    <n v="860"/>
    <s v="Büroma.,Org.mittel u.Komm.anl."/>
    <x v="11"/>
    <x v="11"/>
    <n v="664860"/>
    <s v="AfA:Büroma/Org.mittel/Komm.anl"/>
    <n v="60"/>
  </r>
  <r>
    <n v="7180"/>
    <x v="598"/>
    <n v="7301"/>
    <s v="EDV-Anlagen"/>
    <x v="6"/>
    <x v="6"/>
    <n v="663730"/>
    <s v="AfA:EDV-Anl./Medien-u.Tontechn"/>
    <n v="60"/>
  </r>
  <r>
    <n v="7180"/>
    <x v="598"/>
    <n v="860"/>
    <s v="Büroma.,Org.mittel u.Komm.anl."/>
    <x v="11"/>
    <x v="11"/>
    <n v="664860"/>
    <s v="AfA:Büroma/Org.mittel/Komm.anl"/>
    <n v="60"/>
  </r>
  <r>
    <n v="7180"/>
    <x v="598"/>
    <n v="790"/>
    <s v="Geringwertige Anl.u. Maschinen"/>
    <x v="4"/>
    <x v="4"/>
    <n v="663790"/>
    <s v="AfA: GWG Anlagen und Maschinen"/>
    <n v="1"/>
  </r>
  <r>
    <n v="7180"/>
    <x v="598"/>
    <n v="79100"/>
    <s v="Sammelp. techn. Anl.u.Maschine"/>
    <x v="5"/>
    <x v="5"/>
    <n v="663009"/>
    <s v="AfA Sammelposten techn. Anlage"/>
    <n v="60"/>
  </r>
  <r>
    <n v="7190"/>
    <x v="599"/>
    <n v="720"/>
    <s v="Wissenschaftl.Anlagen u.Geräte"/>
    <x v="0"/>
    <x v="0"/>
    <n v="663720"/>
    <s v="AfA:Wissenschaftl.Anl.u.Geräte"/>
    <n v="96"/>
  </r>
  <r>
    <n v="7190"/>
    <x v="599"/>
    <n v="7301"/>
    <s v="EDV-Anlagen"/>
    <x v="6"/>
    <x v="6"/>
    <n v="663730"/>
    <s v="AfA:EDV-Anl./Medien-u.Tontechn"/>
    <n v="60"/>
  </r>
  <r>
    <n v="7190"/>
    <x v="599"/>
    <n v="860"/>
    <s v="Büroma.,Org.mittel u.Komm.anl."/>
    <x v="11"/>
    <x v="11"/>
    <n v="664860"/>
    <s v="AfA:Büroma/Org.mittel/Komm.anl"/>
    <n v="60"/>
  </r>
  <r>
    <n v="7200"/>
    <x v="600"/>
    <n v="7301"/>
    <s v="EDV-Anlagen"/>
    <x v="6"/>
    <x v="6"/>
    <n v="663730"/>
    <s v="AfA:EDV-Anl./Medien-u.Tontechn"/>
    <n v="48"/>
  </r>
  <r>
    <n v="7200"/>
    <x v="600"/>
    <n v="720"/>
    <s v="Wissenschaftl.Anlagen u.Geräte"/>
    <x v="0"/>
    <x v="0"/>
    <n v="663720"/>
    <s v="AfA:Wissenschaftl.Anl.u.Geräte"/>
    <n v="72"/>
  </r>
  <r>
    <n v="7200"/>
    <x v="600"/>
    <n v="7302"/>
    <s v="Medientechnik"/>
    <x v="6"/>
    <x v="6"/>
    <n v="6637302"/>
    <s v="AfA: Medientechnik"/>
    <n v="120"/>
  </r>
  <r>
    <n v="7200"/>
    <x v="600"/>
    <n v="8910"/>
    <s v="GWG Sammelposten"/>
    <x v="7"/>
    <x v="7"/>
    <n v="664099"/>
    <s v="AfA Sammelposten BGA"/>
    <n v="1"/>
  </r>
  <r>
    <n v="7200"/>
    <x v="600"/>
    <n v="860"/>
    <s v="Büroma.,Org.mittel u.Komm.anl."/>
    <x v="11"/>
    <x v="11"/>
    <n v="664860"/>
    <s v="AfA:Büroma/Org.mittel/Komm.anl"/>
    <n v="48"/>
  </r>
  <r>
    <n v="7210"/>
    <x v="601"/>
    <n v="7301"/>
    <s v="EDV-Anlagen"/>
    <x v="6"/>
    <x v="6"/>
    <n v="663730"/>
    <s v="AfA:EDV-Anl./Medien-u.Tontechn"/>
    <n v="60"/>
  </r>
  <r>
    <n v="7210"/>
    <x v="601"/>
    <n v="860"/>
    <s v="Büroma.,Org.mittel u.Komm.anl."/>
    <x v="11"/>
    <x v="11"/>
    <n v="664860"/>
    <s v="AfA:Büroma/Org.mittel/Komm.anl"/>
    <n v="60"/>
  </r>
  <r>
    <n v="7220"/>
    <x v="602"/>
    <n v="7301"/>
    <s v="EDV-Anlagen"/>
    <x v="6"/>
    <x v="6"/>
    <n v="663730"/>
    <s v="AfA:EDV-Anl./Medien-u.Tontechn"/>
    <n v="96"/>
  </r>
  <r>
    <n v="7220"/>
    <x v="602"/>
    <n v="860"/>
    <s v="Büroma.,Org.mittel u.Komm.anl."/>
    <x v="11"/>
    <x v="11"/>
    <n v="664860"/>
    <s v="AfA:Büroma/Org.mittel/Komm.anl"/>
    <n v="96"/>
  </r>
  <r>
    <n v="7230"/>
    <x v="603"/>
    <n v="7301"/>
    <s v="EDV-Anlagen"/>
    <x v="6"/>
    <x v="6"/>
    <n v="663730"/>
    <s v="AfA:EDV-Anl./Medien-u.Tontechn"/>
    <n v="96"/>
  </r>
  <r>
    <n v="7230"/>
    <x v="603"/>
    <n v="860"/>
    <s v="Büroma.,Org.mittel u.Komm.anl."/>
    <x v="11"/>
    <x v="11"/>
    <n v="664860"/>
    <s v="AfA:Büroma/Org.mittel/Komm.anl"/>
    <n v="96"/>
  </r>
  <r>
    <n v="7240"/>
    <x v="604"/>
    <n v="7301"/>
    <s v="EDV-Anlagen"/>
    <x v="6"/>
    <x v="6"/>
    <n v="663730"/>
    <s v="AfA:EDV-Anl./Medien-u.Tontechn"/>
    <n v="60"/>
  </r>
  <r>
    <n v="7240"/>
    <x v="604"/>
    <n v="790"/>
    <s v="Geringwertige Anl.u. Maschinen"/>
    <x v="4"/>
    <x v="4"/>
    <n v="663790"/>
    <s v="AfA: GWG Anlagen und Maschinen"/>
    <n v="1"/>
  </r>
  <r>
    <n v="7240"/>
    <x v="604"/>
    <n v="79100"/>
    <s v="Sammelp. techn. Anl.u.Maschine"/>
    <x v="5"/>
    <x v="5"/>
    <n v="663009"/>
    <s v="AfA Sammelposten techn. Anlage"/>
    <n v="60"/>
  </r>
  <r>
    <n v="7240"/>
    <x v="604"/>
    <n v="720"/>
    <s v="Wissenschaftl.Anlagen u.Geräte"/>
    <x v="0"/>
    <x v="0"/>
    <n v="663720"/>
    <s v="AfA:Wissenschaftl.Anl.u.Geräte"/>
    <n v="96"/>
  </r>
  <r>
    <n v="7240"/>
    <x v="604"/>
    <n v="850"/>
    <s v="Sonstige Betriebsausstattung"/>
    <x v="1"/>
    <x v="1"/>
    <n v="664850"/>
    <s v="AfA: Sonst.Betriebsausstattung"/>
    <n v="120"/>
  </r>
  <r>
    <n v="7240"/>
    <x v="604"/>
    <n v="8910"/>
    <s v="GWG Sammelposten"/>
    <x v="7"/>
    <x v="7"/>
    <n v="664099"/>
    <s v="AfA Sammelposten BGA"/>
    <n v="1"/>
  </r>
  <r>
    <n v="7240"/>
    <x v="604"/>
    <n v="860"/>
    <s v="Büroma.,Org.mittel u.Komm.anl."/>
    <x v="11"/>
    <x v="11"/>
    <n v="664860"/>
    <s v="AfA:Büroma/Org.mittel/Komm.anl"/>
    <n v="60"/>
  </r>
  <r>
    <n v="7240"/>
    <x v="604"/>
    <n v="8902"/>
    <s v="GWG Betriebsausstattung"/>
    <x v="0"/>
    <x v="0"/>
    <n v="663790"/>
    <s v="AfA: GWG Anlagen und Maschinen"/>
    <n v="1"/>
  </r>
  <r>
    <n v="7260"/>
    <x v="605"/>
    <n v="7302"/>
    <s v="Medientechnik"/>
    <x v="0"/>
    <x v="0"/>
    <n v="663720"/>
    <s v="AfA:Wissenschaftl.Anl.u.Geräte"/>
    <n v="120"/>
  </r>
  <r>
    <n v="7260"/>
    <x v="605"/>
    <n v="7301"/>
    <s v="EDV-Anlagen"/>
    <x v="6"/>
    <x v="6"/>
    <n v="663730"/>
    <s v="AfA:EDV-Anl./Medien-u.Tontechn"/>
    <n v="60"/>
  </r>
  <r>
    <n v="7260"/>
    <x v="605"/>
    <n v="860"/>
    <s v="Büroma.,Org.mittel u.Komm.anl."/>
    <x v="11"/>
    <x v="11"/>
    <n v="664860"/>
    <s v="AfA:Büroma/Org.mittel/Komm.anl"/>
    <n v="60"/>
  </r>
  <r>
    <n v="7260"/>
    <x v="605"/>
    <n v="8910"/>
    <s v="GWG Sammelposten"/>
    <x v="7"/>
    <x v="7"/>
    <n v="664099"/>
    <s v="AfA Sammelposten BGA"/>
    <n v="1"/>
  </r>
  <r>
    <n v="7270"/>
    <x v="606"/>
    <n v="7301"/>
    <s v="EDV-Anlagen"/>
    <x v="6"/>
    <x v="6"/>
    <n v="663730"/>
    <s v="AfA:EDV-Anl./Medien-u.Tontechn"/>
    <n v="60"/>
  </r>
  <r>
    <n v="7270"/>
    <x v="606"/>
    <n v="860"/>
    <s v="Büroma.,Org.mittel u.Komm.anl."/>
    <x v="11"/>
    <x v="11"/>
    <n v="664860"/>
    <s v="AfA:Büroma/Org.mittel/Komm.anl"/>
    <n v="60"/>
  </r>
  <r>
    <n v="7280"/>
    <x v="607"/>
    <n v="720"/>
    <s v="Wissenschaftl.Anlagen u.Geräte"/>
    <x v="0"/>
    <x v="0"/>
    <n v="663720"/>
    <s v="AfA:Wissenschaftl.Anl.u.Geräte"/>
    <n v="120"/>
  </r>
  <r>
    <n v="7280"/>
    <x v="607"/>
    <n v="860"/>
    <s v="Büroma.,Org.mittel u.Komm.anl."/>
    <x v="11"/>
    <x v="11"/>
    <n v="664860"/>
    <s v="AfA:Büroma/Org.mittel/Komm.anl"/>
    <n v="48"/>
  </r>
  <r>
    <n v="7280"/>
    <x v="607"/>
    <n v="7301"/>
    <s v="EDV-Anlagen"/>
    <x v="6"/>
    <x v="6"/>
    <n v="663730"/>
    <s v="AfA:EDV-Anl./Medien-u.Tontechn"/>
    <n v="48"/>
  </r>
  <r>
    <n v="7290"/>
    <x v="608"/>
    <n v="7301"/>
    <s v="EDV-Anlagen"/>
    <x v="6"/>
    <x v="6"/>
    <n v="663730"/>
    <s v="AfA:EDV-Anl./Medien-u.Tontechn"/>
    <n v="96"/>
  </r>
  <r>
    <n v="7290"/>
    <x v="608"/>
    <n v="7302"/>
    <s v="Medientechnik"/>
    <x v="0"/>
    <x v="0"/>
    <n v="6637302"/>
    <s v="AfA: Medientechnik"/>
    <n v="72"/>
  </r>
  <r>
    <n v="7290"/>
    <x v="608"/>
    <n v="860"/>
    <s v="Büroma.,Org.mittel u.Komm.anl."/>
    <x v="11"/>
    <x v="11"/>
    <n v="664860"/>
    <s v="AfA:Büroma/Org.mittel/Komm.anl"/>
    <n v="96"/>
  </r>
  <r>
    <n v="7290"/>
    <x v="608"/>
    <n v="850"/>
    <s v="Sonstige Betriebsausstattung"/>
    <x v="0"/>
    <x v="0"/>
    <n v="664850"/>
    <s v="AfA: Sonst.Betriebsausstattung"/>
    <n v="72"/>
  </r>
  <r>
    <n v="7300"/>
    <x v="609"/>
    <n v="720"/>
    <s v="Wissenschaftl.Anlagen u.Geräte"/>
    <x v="0"/>
    <x v="0"/>
    <n v="663720"/>
    <s v="AfA:Wissenschaftl.Anl.u.Geräte"/>
    <n v="96"/>
  </r>
  <r>
    <n v="7300"/>
    <x v="609"/>
    <n v="7301"/>
    <s v="EDV-Anlagen"/>
    <x v="6"/>
    <x v="6"/>
    <n v="6637301"/>
    <s v="AfA:EDV-Anlagen"/>
    <n v="72"/>
  </r>
  <r>
    <n v="7300"/>
    <x v="609"/>
    <n v="7303"/>
    <s v="Tontechnik"/>
    <x v="6"/>
    <x v="6"/>
    <n v="6637303"/>
    <s v="AfA: Tontechnik"/>
    <n v="72"/>
  </r>
  <r>
    <n v="7300"/>
    <x v="609"/>
    <n v="250"/>
    <s v="Erworbene Software"/>
    <x v="15"/>
    <x v="15"/>
    <n v="661250"/>
    <s v="AfA: Erworbene Software"/>
    <n v="48"/>
  </r>
  <r>
    <n v="7300"/>
    <x v="609"/>
    <n v="790"/>
    <s v="Geringwertige Anl.u. Maschinen"/>
    <x v="4"/>
    <x v="4"/>
    <n v="663790"/>
    <s v="AfA: GWG Anlagen und Maschinen"/>
    <n v="1"/>
  </r>
  <r>
    <n v="7300"/>
    <x v="609"/>
    <n v="850"/>
    <s v="Sonstige Betriebsausstattung"/>
    <x v="1"/>
    <x v="1"/>
    <n v="664850"/>
    <s v="AfA: Sonst.Betriebsausstattung"/>
    <n v="120"/>
  </r>
  <r>
    <n v="7300"/>
    <x v="609"/>
    <n v="79100"/>
    <s v="Sammelp. techn. Anl.u.Maschine"/>
    <x v="5"/>
    <x v="5"/>
    <n v="663009"/>
    <s v="AfA Sammelposten techn. Anlage"/>
    <n v="60"/>
  </r>
  <r>
    <n v="7310"/>
    <x v="610"/>
    <n v="7301"/>
    <s v="EDV-Anlagen"/>
    <x v="6"/>
    <x v="6"/>
    <n v="663730"/>
    <s v="AfA:EDV-Anl./Medien-u.Tontechn"/>
    <n v="72"/>
  </r>
  <r>
    <n v="7310"/>
    <x v="610"/>
    <n v="720"/>
    <s v="Wissenschaftl.Anlagen u.Geräte"/>
    <x v="14"/>
    <x v="14"/>
    <n v="663720"/>
    <s v="AfA:Wissenschaftl.Anl.u.Geräte"/>
    <n v="72"/>
  </r>
  <r>
    <n v="7310"/>
    <x v="610"/>
    <n v="7302"/>
    <s v="Medientechnik"/>
    <x v="14"/>
    <x v="14"/>
    <n v="6637302"/>
    <s v="AfA: Medientechnik"/>
    <n v="96"/>
  </r>
  <r>
    <n v="7310"/>
    <x v="610"/>
    <n v="8910"/>
    <s v="GWG Sammelposten"/>
    <x v="7"/>
    <x v="7"/>
    <n v="664099"/>
    <s v="AfA Sammelposten BGA"/>
    <n v="1"/>
  </r>
  <r>
    <n v="7320"/>
    <x v="611"/>
    <n v="720"/>
    <s v="Wissenschaftl.Anlagen u.Geräte"/>
    <x v="0"/>
    <x v="0"/>
    <n v="663720"/>
    <s v="AfA:Wissenschaftl.Anl.u.Geräte"/>
    <n v="72"/>
  </r>
  <r>
    <n v="7320"/>
    <x v="611"/>
    <n v="7301"/>
    <s v="EDV-Anlagen"/>
    <x v="6"/>
    <x v="6"/>
    <n v="663730"/>
    <s v="AfA:EDV-Anl./Medien-u.Tontechn"/>
    <n v="72"/>
  </r>
  <r>
    <n v="7330"/>
    <x v="612"/>
    <n v="720"/>
    <s v="Wissenschaftl.Anlagen u.Geräte"/>
    <x v="14"/>
    <x v="14"/>
    <n v="663720"/>
    <s v="AfA:Wissenschaftl.Anl.u.Geräte"/>
    <n v="72"/>
  </r>
  <r>
    <n v="7330"/>
    <x v="612"/>
    <n v="7301"/>
    <s v="EDV-Anlagen"/>
    <x v="6"/>
    <x v="6"/>
    <n v="663730"/>
    <s v="AfA:EDV-Anl./Medien-u.Tontechn"/>
    <n v="72"/>
  </r>
  <r>
    <n v="7340"/>
    <x v="613"/>
    <n v="720"/>
    <s v="Wissenschaftl.Anlagen u.Geräte"/>
    <x v="0"/>
    <x v="0"/>
    <n v="663720"/>
    <s v="AfA:Wissenschaftl.Anl.u.Geräte"/>
    <n v="72"/>
  </r>
  <r>
    <n v="7340"/>
    <x v="613"/>
    <n v="7301"/>
    <s v="EDV-Anlagen"/>
    <x v="6"/>
    <x v="6"/>
    <n v="663730"/>
    <s v="AfA:EDV-Anl./Medien-u.Tontechn"/>
    <n v="72"/>
  </r>
  <r>
    <n v="7360"/>
    <x v="614"/>
    <n v="7301"/>
    <s v="EDV-Anlagen"/>
    <x v="6"/>
    <x v="6"/>
    <n v="663730"/>
    <s v="AfA:EDV-Anl./Medien-u.Tontechn"/>
    <n v="72"/>
  </r>
  <r>
    <n v="7360"/>
    <x v="614"/>
    <n v="7302"/>
    <s v="Medientechnik"/>
    <x v="0"/>
    <x v="0"/>
    <n v="6637302"/>
    <s v="AfA: Medientechnik"/>
    <n v="72"/>
  </r>
  <r>
    <n v="7370"/>
    <x v="615"/>
    <n v="7301"/>
    <s v="EDV-Anlagen"/>
    <x v="6"/>
    <x v="6"/>
    <n v="663730"/>
    <s v="AfA:EDV-Anl./Medien-u.Tontechn"/>
    <n v="72"/>
  </r>
  <r>
    <n v="7400"/>
    <x v="616"/>
    <n v="720"/>
    <s v="Wissenschaftl.Anlagen u.Geräte"/>
    <x v="0"/>
    <x v="0"/>
    <n v="663720"/>
    <s v="AfA:Wissenschaftl.Anl.u.Geräte"/>
    <n v="72"/>
  </r>
  <r>
    <n v="7400"/>
    <x v="616"/>
    <n v="7301"/>
    <s v="EDV-Anlagen"/>
    <x v="6"/>
    <x v="6"/>
    <n v="663730"/>
    <s v="AfA:EDV-Anl./Medien-u.Tontechn"/>
    <n v="72"/>
  </r>
  <r>
    <n v="7410"/>
    <x v="617"/>
    <n v="7301"/>
    <s v="EDV-Anlagen"/>
    <x v="6"/>
    <x v="6"/>
    <n v="663730"/>
    <s v="AfA:EDV-Anl./Medien-u.Tontechn"/>
    <n v="72"/>
  </r>
  <r>
    <n v="7430"/>
    <x v="618"/>
    <n v="720"/>
    <s v="Wissenschaftl.Anlagen u.Geräte"/>
    <x v="0"/>
    <x v="0"/>
    <n v="663720"/>
    <s v="AfA:Wissenschaftl.Anl.u.Geräte"/>
    <n v="48"/>
  </r>
  <r>
    <n v="7430"/>
    <x v="618"/>
    <n v="7301"/>
    <s v="EDV-Anlagen"/>
    <x v="6"/>
    <x v="6"/>
    <n v="663730"/>
    <s v="AfA:EDV-Anl./Medien-u.Tontechn"/>
    <n v="72"/>
  </r>
  <r>
    <n v="7450"/>
    <x v="619"/>
    <n v="7301"/>
    <s v="EDV-Anlagen"/>
    <x v="6"/>
    <x v="6"/>
    <n v="663730"/>
    <s v="AfA:EDV-Anl./Medien-u.Tontechn"/>
    <n v="96"/>
  </r>
  <r>
    <n v="7450"/>
    <x v="619"/>
    <n v="810"/>
    <s v="Werkstätteneinrichtung"/>
    <x v="2"/>
    <x v="2"/>
    <n v="664810"/>
    <s v="AfA: Werkstätteneinrichtung"/>
    <n v="168"/>
  </r>
  <r>
    <n v="7460"/>
    <x v="620"/>
    <n v="720"/>
    <s v="Wissenschaftl.Anlagen u.Geräte"/>
    <x v="0"/>
    <x v="0"/>
    <n v="663720"/>
    <s v="AfA:Wissenschaftl.Anl.u.Geräte"/>
    <n v="98"/>
  </r>
  <r>
    <n v="7460"/>
    <x v="620"/>
    <n v="7302"/>
    <s v="Medientechnik"/>
    <x v="0"/>
    <x v="0"/>
    <n v="6637302"/>
    <s v="AfA: Medientechnik"/>
    <n v="72"/>
  </r>
  <r>
    <n v="7460"/>
    <x v="620"/>
    <n v="7301"/>
    <s v="EDV-Anlagen"/>
    <x v="6"/>
    <x v="6"/>
    <n v="663730"/>
    <s v="AfA:EDV-Anl./Medien-u.Tontechn"/>
    <n v="48"/>
  </r>
  <r>
    <n v="7470"/>
    <x v="621"/>
    <n v="7301"/>
    <s v="EDV-Anlagen"/>
    <x v="6"/>
    <x v="6"/>
    <n v="663730"/>
    <s v="AfA:EDV-Anl./Medien-u.Tontechn"/>
    <n v="72"/>
  </r>
  <r>
    <n v="7480"/>
    <x v="622"/>
    <n v="720"/>
    <s v="Wissenschaftl.Anlagen u.Geräte"/>
    <x v="0"/>
    <x v="0"/>
    <n v="663720"/>
    <s v="AfA:Wissenschaftl.Anl.u.Geräte"/>
    <n v="120"/>
  </r>
  <r>
    <n v="7480"/>
    <x v="622"/>
    <n v="7301"/>
    <s v="EDV-Anlagen"/>
    <x v="6"/>
    <x v="6"/>
    <n v="663730"/>
    <s v="AfA:EDV-Anl./Medien-u.Tontechn"/>
    <n v="72"/>
  </r>
  <r>
    <n v="7490"/>
    <x v="623"/>
    <n v="7301"/>
    <s v="EDV-Anlagen"/>
    <x v="6"/>
    <x v="6"/>
    <n v="663730"/>
    <s v="AfA:EDV-Anl./Medien-u.Tontechn"/>
    <n v="72"/>
  </r>
  <r>
    <n v="7500"/>
    <x v="624"/>
    <n v="720"/>
    <s v="Wissenschaftl.Anlagen u.Geräte"/>
    <x v="0"/>
    <x v="0"/>
    <n v="663720"/>
    <s v="AfA:Wissenschaftl.Anl.u.Geräte"/>
    <n v="120"/>
  </r>
  <r>
    <n v="7500"/>
    <x v="624"/>
    <n v="7301"/>
    <s v="EDV-Anlagen"/>
    <x v="6"/>
    <x v="6"/>
    <n v="663730"/>
    <s v="AfA:EDV-Anl./Medien-u.Tontechn"/>
    <n v="72"/>
  </r>
  <r>
    <n v="7520"/>
    <x v="625"/>
    <n v="7301"/>
    <s v="EDV-Anlagen"/>
    <x v="6"/>
    <x v="6"/>
    <n v="663730"/>
    <s v="AfA:EDV-Anl./Medien-u.Tontechn"/>
    <n v="72"/>
  </r>
  <r>
    <n v="7530"/>
    <x v="626"/>
    <n v="7301"/>
    <s v="EDV-Anlagen"/>
    <x v="6"/>
    <x v="6"/>
    <n v="663730"/>
    <s v="AfA:EDV-Anl./Medien-u.Tontechn"/>
    <n v="96"/>
  </r>
  <r>
    <n v="7540"/>
    <x v="627"/>
    <n v="7301"/>
    <s v="EDV-Anlagen"/>
    <x v="6"/>
    <x v="6"/>
    <n v="663730"/>
    <s v="AfA:EDV-Anl./Medien-u.Tontechn"/>
    <n v="72"/>
  </r>
  <r>
    <n v="7540"/>
    <x v="627"/>
    <n v="860"/>
    <s v="Büroma.,Org.mittel u.Komm.anl."/>
    <x v="1"/>
    <x v="1"/>
    <n v="664860"/>
    <s v="AfA:Büroma/Org.mittel/Komm.anl"/>
    <n v="72"/>
  </r>
  <r>
    <n v="7560"/>
    <x v="628"/>
    <n v="7301"/>
    <s v="EDV-Anlagen"/>
    <x v="6"/>
    <x v="6"/>
    <n v="663730"/>
    <s v="AfA:EDV-Anl./Medien-u.Tontechn"/>
    <n v="60"/>
  </r>
  <r>
    <n v="7590"/>
    <x v="629"/>
    <n v="7301"/>
    <s v="EDV-Anlagen"/>
    <x v="6"/>
    <x v="6"/>
    <n v="663730"/>
    <s v="AfA:EDV-Anl./Medien-u.Tontechn"/>
    <n v="72"/>
  </r>
  <r>
    <n v="7600"/>
    <x v="630"/>
    <n v="250"/>
    <s v="Erworbene Software"/>
    <x v="15"/>
    <x v="15"/>
    <n v="661250"/>
    <s v="AfA: Erworbene Software"/>
    <n v="48"/>
  </r>
  <r>
    <n v="7610"/>
    <x v="631"/>
    <n v="250"/>
    <s v="Erworbene Software"/>
    <x v="15"/>
    <x v="15"/>
    <n v="661250"/>
    <s v="AfA: Erworbene Software"/>
    <n v="48"/>
  </r>
  <r>
    <n v="7620"/>
    <x v="632"/>
    <n v="250"/>
    <s v="Erworbene Software"/>
    <x v="15"/>
    <x v="15"/>
    <n v="661250"/>
    <s v="AfA: Erworbene Software"/>
    <n v="48"/>
  </r>
  <r>
    <n v="7700"/>
    <x v="633"/>
    <n v="250"/>
    <s v="Erworbene Software"/>
    <x v="15"/>
    <x v="15"/>
    <n v="661250"/>
    <s v="AfA: Erworbene Software"/>
    <n v="48"/>
  </r>
  <r>
    <n v="7700"/>
    <x v="633"/>
    <n v="7301"/>
    <s v="EDV-Anlagen"/>
    <x v="6"/>
    <x v="6"/>
    <n v="6637301"/>
    <s v="AfA:EDV-Anlagen"/>
    <n v="72"/>
  </r>
  <r>
    <n v="7710"/>
    <x v="634"/>
    <n v="250"/>
    <s v="Erworbene Software"/>
    <x v="15"/>
    <x v="15"/>
    <n v="661250"/>
    <s v="AfA: Erworbene Software"/>
    <n v="48"/>
  </r>
  <r>
    <n v="7720"/>
    <x v="635"/>
    <n v="250"/>
    <s v="Erworbene Software"/>
    <x v="15"/>
    <x v="15"/>
    <n v="661250"/>
    <s v="AfA: Erworbene Software"/>
    <n v="48"/>
  </r>
  <r>
    <n v="7730"/>
    <x v="636"/>
    <n v="250"/>
    <s v="Erworbene Software"/>
    <x v="15"/>
    <x v="15"/>
    <n v="661250"/>
    <s v="AfA: Erworbene Software"/>
    <n v="48"/>
  </r>
  <r>
    <n v="7790"/>
    <x v="637"/>
    <n v="790"/>
    <s v="Geringwertige Anl.u. Maschinen"/>
    <x v="4"/>
    <x v="4"/>
    <n v="663790"/>
    <s v="AfA: GWG Anlagen und Maschinen"/>
    <n v="1"/>
  </r>
  <r>
    <n v="7790"/>
    <x v="637"/>
    <n v="250"/>
    <s v="Erworbene Software"/>
    <x v="15"/>
    <x v="15"/>
    <n v="661250"/>
    <s v="AfA: Erworbene Software"/>
    <n v="48"/>
  </r>
  <r>
    <n v="7790"/>
    <x v="637"/>
    <n v="890"/>
    <s v="Geringw. Vermögensg.d. BGA"/>
    <x v="16"/>
    <x v="16"/>
    <n v="664890"/>
    <s v="AfA:GWG Vermögensgegenst.d.BGA"/>
    <n v="1"/>
  </r>
  <r>
    <n v="7790"/>
    <x v="637"/>
    <n v="8901"/>
    <s v="Trivialsoftware"/>
    <x v="17"/>
    <x v="17"/>
    <n v="6648901"/>
    <s v="AfA: Trivialsoftware"/>
    <n v="60"/>
  </r>
  <r>
    <n v="77901"/>
    <x v="638"/>
    <n v="679012"/>
    <s v="sonst. EDV-Lizenzzahlungen"/>
    <x v="18"/>
    <x v="18"/>
    <n v="661250"/>
    <s v="AfA: Erworbene Software"/>
    <n v="48"/>
  </r>
  <r>
    <n v="8000"/>
    <x v="639"/>
    <n v="720"/>
    <s v="Wissenschaftl.Anlagen u.Geräte"/>
    <x v="0"/>
    <x v="0"/>
    <n v="663720"/>
    <s v="AfA:Wissenschaftl.Anl.u.Geräte"/>
    <n v="120"/>
  </r>
  <r>
    <n v="8010"/>
    <x v="640"/>
    <n v="720"/>
    <s v="Wissenschaftl.Anlagen u.Geräte"/>
    <x v="0"/>
    <x v="0"/>
    <n v="663720"/>
    <s v="AfA:Wissenschaftl.Anl.u.Geräte"/>
    <n v="120"/>
  </r>
  <r>
    <n v="8010"/>
    <x v="640"/>
    <n v="810"/>
    <s v="Werkstätteneinrichtung"/>
    <x v="2"/>
    <x v="2"/>
    <n v="664810"/>
    <s v="AfA: Werkstätteneinrichtung"/>
    <n v="96"/>
  </r>
  <r>
    <n v="8020"/>
    <x v="641"/>
    <n v="790"/>
    <s v="Geringwertige Anl.u. Maschinen"/>
    <x v="4"/>
    <x v="4"/>
    <n v="663790"/>
    <s v="AfA: GWG Anlagen und Maschinen"/>
    <n v="1"/>
  </r>
  <r>
    <n v="8020"/>
    <x v="641"/>
    <n v="79100"/>
    <s v="Sammelp. techn. Anl.u.Maschine"/>
    <x v="5"/>
    <x v="5"/>
    <n v="663009"/>
    <s v="AfA Sammelposten techn. Anlage"/>
    <n v="60"/>
  </r>
  <r>
    <n v="8020"/>
    <x v="641"/>
    <n v="720"/>
    <s v="Wissenschaftl.Anlagen u.Geräte"/>
    <x v="0"/>
    <x v="0"/>
    <n v="663720"/>
    <s v="AfA:Wissenschaftl.Anl.u.Geräte"/>
    <n v="96"/>
  </r>
  <r>
    <n v="8020"/>
    <x v="641"/>
    <n v="850"/>
    <s v="Sonstige Betriebsausstattung"/>
    <x v="1"/>
    <x v="1"/>
    <n v="664850"/>
    <s v="AfA: Sonst.Betriebsausstattung"/>
    <n v="120"/>
  </r>
  <r>
    <n v="8030"/>
    <x v="642"/>
    <n v="720"/>
    <s v="Wissenschaftl.Anlagen u.Geräte"/>
    <x v="0"/>
    <x v="0"/>
    <n v="663720"/>
    <s v="AfA:Wissenschaftl.Anl.u.Geräte"/>
    <n v="120"/>
  </r>
  <r>
    <n v="8040"/>
    <x v="643"/>
    <n v="720"/>
    <s v="Wissenschaftl.Anlagen u.Geräte"/>
    <x v="0"/>
    <x v="0"/>
    <n v="663720"/>
    <s v="AfA:Wissenschaftl.Anl.u.Geräte"/>
    <n v="96"/>
  </r>
  <r>
    <n v="8050"/>
    <x v="644"/>
    <n v="720"/>
    <s v="Wissenschaftl.Anlagen u.Geräte"/>
    <x v="0"/>
    <x v="0"/>
    <n v="663720"/>
    <s v="AfA:Wissenschaftl.Anl.u.Geräte"/>
    <n v="96"/>
  </r>
  <r>
    <n v="8050"/>
    <x v="644"/>
    <n v="850"/>
    <s v="Sonstige Betriebsausstattung"/>
    <x v="0"/>
    <x v="0"/>
    <n v="664850"/>
    <s v="AfA: Sonst.Betriebsausstattung"/>
    <n v="72"/>
  </r>
  <r>
    <n v="8060"/>
    <x v="645"/>
    <n v="720"/>
    <s v="Wissenschaftl.Anlagen u.Geräte"/>
    <x v="0"/>
    <x v="0"/>
    <n v="663720"/>
    <s v="AfA:Wissenschaftl.Anl.u.Geräte"/>
    <n v="120"/>
  </r>
  <r>
    <n v="8070"/>
    <x v="646"/>
    <n v="720"/>
    <s v="Wissenschaftl.Anlagen u.Geräte"/>
    <x v="0"/>
    <x v="0"/>
    <n v="663720"/>
    <s v="AfA:Wissenschaftl.Anl.u.Geräte"/>
    <n v="96"/>
  </r>
  <r>
    <n v="8090"/>
    <x v="647"/>
    <n v="720"/>
    <s v="Wissenschaftl.Anlagen u.Geräte"/>
    <x v="0"/>
    <x v="0"/>
    <n v="663720"/>
    <s v="AfA:Wissenschaftl.Anl.u.Geräte"/>
    <n v="120"/>
  </r>
  <r>
    <n v="8100"/>
    <x v="648"/>
    <n v="720"/>
    <s v="Wissenschaftl.Anlagen u.Geräte"/>
    <x v="0"/>
    <x v="0"/>
    <n v="663720"/>
    <s v="AfA:Wissenschaftl.Anl.u.Geräte"/>
    <n v="96"/>
  </r>
  <r>
    <n v="8110"/>
    <x v="649"/>
    <n v="720"/>
    <s v="Wissenschaftl.Anlagen u.Geräte"/>
    <x v="0"/>
    <x v="0"/>
    <n v="663720"/>
    <s v="AfA:Wissenschaftl.Anl.u.Geräte"/>
    <n v="96"/>
  </r>
  <r>
    <n v="8120"/>
    <x v="650"/>
    <n v="720"/>
    <s v="Wissenschaftl.Anlagen u.Geräte"/>
    <x v="0"/>
    <x v="0"/>
    <n v="663720"/>
    <s v="AfA:Wissenschaftl.Anl.u.Geräte"/>
    <n v="96"/>
  </r>
  <r>
    <n v="8130"/>
    <x v="651"/>
    <n v="720"/>
    <s v="Wissenschaftl.Anlagen u.Geräte"/>
    <x v="0"/>
    <x v="0"/>
    <n v="663720"/>
    <s v="AfA:Wissenschaftl.Anl.u.Geräte"/>
    <n v="96"/>
  </r>
  <r>
    <n v="8140"/>
    <x v="652"/>
    <n v="720"/>
    <s v="Wissenschaftl.Anlagen u.Geräte"/>
    <x v="0"/>
    <x v="0"/>
    <n v="663720"/>
    <s v="AfA:Wissenschaftl.Anl.u.Geräte"/>
    <n v="96"/>
  </r>
  <r>
    <n v="8160"/>
    <x v="653"/>
    <n v="720"/>
    <s v="Wissenschaftl.Anlagen u.Geräte"/>
    <x v="0"/>
    <x v="0"/>
    <n v="663720"/>
    <s v="AfA:Wissenschaftl.Anl.u.Geräte"/>
    <n v="120"/>
  </r>
  <r>
    <n v="8170"/>
    <x v="654"/>
    <n v="720"/>
    <s v="Wissenschaftl.Anlagen u.Geräte"/>
    <x v="0"/>
    <x v="0"/>
    <n v="663720"/>
    <s v="AfA:Wissenschaftl.Anl.u.Geräte"/>
    <n v="96"/>
  </r>
  <r>
    <n v="8180"/>
    <x v="655"/>
    <n v="720"/>
    <s v="Wissenschaftl.Anlagen u.Geräte"/>
    <x v="0"/>
    <x v="0"/>
    <n v="663720"/>
    <s v="AfA:Wissenschaftl.Anl.u.Geräte"/>
    <n v="96"/>
  </r>
  <r>
    <n v="8190"/>
    <x v="656"/>
    <n v="720"/>
    <s v="Wissenschaftl.Anlagen u.Geräte"/>
    <x v="0"/>
    <x v="0"/>
    <n v="663720"/>
    <s v="AfA:Wissenschaftl.Anl.u.Geräte"/>
    <n v="96"/>
  </r>
  <r>
    <n v="8200"/>
    <x v="657"/>
    <n v="720"/>
    <s v="Wissenschaftl.Anlagen u.Geräte"/>
    <x v="0"/>
    <x v="0"/>
    <n v="663720"/>
    <s v="AfA:Wissenschaftl.Anl.u.Geräte"/>
    <n v="120"/>
  </r>
  <r>
    <n v="8210"/>
    <x v="658"/>
    <n v="720"/>
    <s v="Wissenschaftl.Anlagen u.Geräte"/>
    <x v="0"/>
    <x v="0"/>
    <n v="663720"/>
    <s v="AfA:Wissenschaftl.Anl.u.Geräte"/>
    <n v="120"/>
  </r>
  <r>
    <n v="8220"/>
    <x v="659"/>
    <n v="720"/>
    <s v="Wissenschaftl.Anlagen u.Geräte"/>
    <x v="0"/>
    <x v="0"/>
    <n v="663720"/>
    <s v="AfA:Wissenschaftl.Anl.u.Geräte"/>
    <n v="120"/>
  </r>
  <r>
    <n v="8230"/>
    <x v="660"/>
    <n v="720"/>
    <s v="Wissenschaftl.Anlagen u.Geräte"/>
    <x v="0"/>
    <x v="0"/>
    <n v="663720"/>
    <s v="AfA:Wissenschaftl.Anl.u.Geräte"/>
    <n v="120"/>
  </r>
  <r>
    <n v="8240"/>
    <x v="661"/>
    <n v="720"/>
    <s v="Wissenschaftl.Anlagen u.Geräte"/>
    <x v="0"/>
    <x v="0"/>
    <n v="663720"/>
    <s v="AfA:Wissenschaftl.Anl.u.Geräte"/>
    <n v="96"/>
  </r>
  <r>
    <n v="8260"/>
    <x v="662"/>
    <n v="720"/>
    <s v="Wissenschaftl.Anlagen u.Geräte"/>
    <x v="0"/>
    <x v="0"/>
    <n v="663720"/>
    <s v="AfA:Wissenschaftl.Anl.u.Geräte"/>
    <n v="144"/>
  </r>
  <r>
    <n v="8270"/>
    <x v="663"/>
    <n v="720"/>
    <s v="Wissenschaftl.Anlagen u.Geräte"/>
    <x v="0"/>
    <x v="0"/>
    <n v="663720"/>
    <s v="AfA:Wissenschaftl.Anl.u.Geräte"/>
    <n v="96"/>
  </r>
  <r>
    <n v="8280"/>
    <x v="664"/>
    <n v="720"/>
    <s v="Wissenschaftl.Anlagen u.Geräte"/>
    <x v="0"/>
    <x v="0"/>
    <n v="663720"/>
    <s v="AfA:Wissenschaftl.Anl.u.Geräte"/>
    <n v="120"/>
  </r>
  <r>
    <n v="8290"/>
    <x v="665"/>
    <n v="720"/>
    <s v="Wissenschaftl.Anlagen u.Geräte"/>
    <x v="0"/>
    <x v="0"/>
    <n v="663720"/>
    <s v="AfA:Wissenschaftl.Anl.u.Geräte"/>
    <n v="96"/>
  </r>
  <r>
    <n v="8300"/>
    <x v="666"/>
    <n v="720"/>
    <s v="Wissenschaftl.Anlagen u.Geräte"/>
    <x v="0"/>
    <x v="0"/>
    <n v="663720"/>
    <s v="AfA:Wissenschaftl.Anl.u.Geräte"/>
    <n v="120"/>
  </r>
  <r>
    <n v="8310"/>
    <x v="667"/>
    <n v="720"/>
    <s v="Wissenschaftl.Anlagen u.Geräte"/>
    <x v="0"/>
    <x v="0"/>
    <n v="663720"/>
    <s v="AfA:Wissenschaftl.Anl.u.Geräte"/>
    <n v="120"/>
  </r>
  <r>
    <n v="8320"/>
    <x v="668"/>
    <n v="720"/>
    <s v="Wissenschaftl.Anlagen u.Geräte"/>
    <x v="0"/>
    <x v="0"/>
    <n v="663720"/>
    <s v="AfA:Wissenschaftl.Anl.u.Geräte"/>
    <n v="120"/>
  </r>
  <r>
    <n v="8330"/>
    <x v="669"/>
    <n v="720"/>
    <s v="Wissenschaftl.Anlagen u.Geräte"/>
    <x v="0"/>
    <x v="0"/>
    <n v="663720"/>
    <s v="AfA:Wissenschaftl.Anl.u.Geräte"/>
    <n v="120"/>
  </r>
  <r>
    <n v="8340"/>
    <x v="670"/>
    <n v="720"/>
    <s v="Wissenschaftl.Anlagen u.Geräte"/>
    <x v="0"/>
    <x v="0"/>
    <n v="663720"/>
    <s v="AfA:Wissenschaftl.Anl.u.Geräte"/>
    <n v="96"/>
  </r>
  <r>
    <n v="8350"/>
    <x v="671"/>
    <n v="720"/>
    <s v="Wissenschaftl.Anlagen u.Geräte"/>
    <x v="0"/>
    <x v="0"/>
    <n v="663720"/>
    <s v="AfA:Wissenschaftl.Anl.u.Geräte"/>
    <n v="96"/>
  </r>
  <r>
    <n v="8360"/>
    <x v="672"/>
    <n v="720"/>
    <s v="Wissenschaftl.Anlagen u.Geräte"/>
    <x v="0"/>
    <x v="0"/>
    <n v="663720"/>
    <s v="AfA:Wissenschaftl.Anl.u.Geräte"/>
    <n v="96"/>
  </r>
  <r>
    <n v="8370"/>
    <x v="673"/>
    <n v="720"/>
    <s v="Wissenschaftl.Anlagen u.Geräte"/>
    <x v="0"/>
    <x v="0"/>
    <n v="663720"/>
    <s v="AfA:Wissenschaftl.Anl.u.Geräte"/>
    <n v="120"/>
  </r>
  <r>
    <n v="8380"/>
    <x v="674"/>
    <n v="720"/>
    <s v="Wissenschaftl.Anlagen u.Geräte"/>
    <x v="0"/>
    <x v="0"/>
    <n v="663720"/>
    <s v="AfA:Wissenschaftl.Anl.u.Geräte"/>
    <n v="120"/>
  </r>
  <r>
    <n v="8390"/>
    <x v="675"/>
    <n v="720"/>
    <s v="Wissenschaftl.Anlagen u.Geräte"/>
    <x v="0"/>
    <x v="0"/>
    <n v="663720"/>
    <s v="AfA:Wissenschaftl.Anl.u.Geräte"/>
    <n v="96"/>
  </r>
  <r>
    <n v="8400"/>
    <x v="676"/>
    <n v="720"/>
    <s v="Wissenschaftl.Anlagen u.Geräte"/>
    <x v="0"/>
    <x v="0"/>
    <n v="663720"/>
    <s v="AfA:Wissenschaftl.Anl.u.Geräte"/>
    <n v="120"/>
  </r>
  <r>
    <n v="8410"/>
    <x v="677"/>
    <n v="720"/>
    <s v="Wissenschaftl.Anlagen u.Geräte"/>
    <x v="0"/>
    <x v="0"/>
    <n v="663720"/>
    <s v="AfA:Wissenschaftl.Anl.u.Geräte"/>
    <n v="96"/>
  </r>
  <r>
    <n v="8420"/>
    <x v="678"/>
    <n v="720"/>
    <s v="Wissenschaftl.Anlagen u.Geräte"/>
    <x v="0"/>
    <x v="0"/>
    <n v="663720"/>
    <s v="AfA:Wissenschaftl.Anl.u.Geräte"/>
    <n v="96"/>
  </r>
  <r>
    <n v="8430"/>
    <x v="679"/>
    <n v="720"/>
    <s v="Wissenschaftl.Anlagen u.Geräte"/>
    <x v="0"/>
    <x v="0"/>
    <n v="663720"/>
    <s v="AfA:Wissenschaftl.Anl.u.Geräte"/>
    <n v="120"/>
  </r>
  <r>
    <n v="8440"/>
    <x v="680"/>
    <n v="720"/>
    <s v="Wissenschaftl.Anlagen u.Geräte"/>
    <x v="0"/>
    <x v="0"/>
    <n v="663720"/>
    <s v="AfA:Wissenschaftl.Anl.u.Geräte"/>
    <n v="96"/>
  </r>
  <r>
    <n v="8450"/>
    <x v="681"/>
    <n v="720"/>
    <s v="Wissenschaftl.Anlagen u.Geräte"/>
    <x v="0"/>
    <x v="0"/>
    <n v="663720"/>
    <s v="AfA:Wissenschaftl.Anl.u.Geräte"/>
    <n v="96"/>
  </r>
  <r>
    <n v="8470"/>
    <x v="682"/>
    <n v="720"/>
    <s v="Wissenschaftl.Anlagen u.Geräte"/>
    <x v="0"/>
    <x v="0"/>
    <n v="663720"/>
    <s v="AfA:Wissenschaftl.Anl.u.Geräte"/>
    <n v="96"/>
  </r>
  <r>
    <n v="8480"/>
    <x v="683"/>
    <n v="720"/>
    <s v="Wissenschaftl.Anlagen u.Geräte"/>
    <x v="0"/>
    <x v="0"/>
    <n v="663720"/>
    <s v="AfA:Wissenschaftl.Anl.u.Geräte"/>
    <n v="96"/>
  </r>
  <r>
    <n v="8480"/>
    <x v="683"/>
    <n v="850"/>
    <s v="Sonstige Betriebsausstattung"/>
    <x v="0"/>
    <x v="0"/>
    <n v="664850"/>
    <s v="AfA: Sonst.Betriebsausstattung"/>
    <n v="72"/>
  </r>
  <r>
    <n v="8490"/>
    <x v="684"/>
    <n v="720"/>
    <s v="Wissenschaftl.Anlagen u.Geräte"/>
    <x v="0"/>
    <x v="0"/>
    <n v="663720"/>
    <s v="AfA:Wissenschaftl.Anl.u.Geräte"/>
    <n v="120"/>
  </r>
  <r>
    <n v="8500"/>
    <x v="685"/>
    <n v="720"/>
    <s v="Wissenschaftl.Anlagen u.Geräte"/>
    <x v="0"/>
    <x v="0"/>
    <n v="663720"/>
    <s v="AfA:Wissenschaftl.Anl.u.Geräte"/>
    <n v="96"/>
  </r>
  <r>
    <n v="8510"/>
    <x v="686"/>
    <n v="850"/>
    <s v="Sonstige Betriebsausstattung"/>
    <x v="0"/>
    <x v="0"/>
    <n v="664850"/>
    <s v="AfA: Sonst.Betriebsausstattung"/>
    <n v="120"/>
  </r>
  <r>
    <n v="8510"/>
    <x v="686"/>
    <n v="720"/>
    <s v="Wissenschaftl.Anlagen u.Geräte"/>
    <x v="0"/>
    <x v="0"/>
    <n v="663720"/>
    <s v="AfA:Wissenschaftl.Anl.u.Geräte"/>
    <n v="120"/>
  </r>
  <r>
    <n v="8510"/>
    <x v="686"/>
    <n v="8910"/>
    <s v="GWG Sammelposten"/>
    <x v="7"/>
    <x v="7"/>
    <n v="664099"/>
    <s v="AfA Sammelposten BGA"/>
    <n v="1"/>
  </r>
  <r>
    <n v="8520"/>
    <x v="687"/>
    <n v="720"/>
    <s v="Wissenschaftl.Anlagen u.Geräte"/>
    <x v="0"/>
    <x v="0"/>
    <n v="663720"/>
    <s v="AfA:Wissenschaftl.Anl.u.Geräte"/>
    <n v="96"/>
  </r>
  <r>
    <n v="8530"/>
    <x v="688"/>
    <n v="720"/>
    <s v="Wissenschaftl.Anlagen u.Geräte"/>
    <x v="0"/>
    <x v="0"/>
    <n v="663720"/>
    <s v="AfA:Wissenschaftl.Anl.u.Geräte"/>
    <n v="96"/>
  </r>
  <r>
    <n v="8540"/>
    <x v="689"/>
    <n v="720"/>
    <s v="Wissenschaftl.Anlagen u.Geräte"/>
    <x v="0"/>
    <x v="0"/>
    <n v="663720"/>
    <s v="AfA:Wissenschaftl.Anl.u.Geräte"/>
    <n v="96"/>
  </r>
  <r>
    <n v="8550"/>
    <x v="690"/>
    <n v="720"/>
    <s v="Wissenschaftl.Anlagen u.Geräte"/>
    <x v="0"/>
    <x v="0"/>
    <n v="663720"/>
    <s v="AfA:Wissenschaftl.Anl.u.Geräte"/>
    <n v="96"/>
  </r>
  <r>
    <n v="8560"/>
    <x v="691"/>
    <n v="720"/>
    <s v="Wissenschaftl.Anlagen u.Geräte"/>
    <x v="0"/>
    <x v="0"/>
    <n v="663720"/>
    <s v="AfA:Wissenschaftl.Anl.u.Geräte"/>
    <n v="144"/>
  </r>
  <r>
    <n v="8570"/>
    <x v="692"/>
    <n v="720"/>
    <s v="Wissenschaftl.Anlagen u.Geräte"/>
    <x v="0"/>
    <x v="0"/>
    <n v="663720"/>
    <s v="AfA:Wissenschaftl.Anl.u.Geräte"/>
    <n v="144"/>
  </r>
  <r>
    <n v="8580"/>
    <x v="693"/>
    <n v="720"/>
    <s v="Wissenschaftl.Anlagen u.Geräte"/>
    <x v="0"/>
    <x v="0"/>
    <n v="663720"/>
    <s v="AfA:Wissenschaftl.Anl.u.Geräte"/>
    <n v="144"/>
  </r>
  <r>
    <n v="8580"/>
    <x v="693"/>
    <n v="850"/>
    <s v="Sonstige Betriebsausstattung"/>
    <x v="1"/>
    <x v="1"/>
    <n v="664850"/>
    <s v="AfA: Sonst.Betriebsausstattung"/>
    <n v="120"/>
  </r>
  <r>
    <n v="8590"/>
    <x v="694"/>
    <n v="720"/>
    <s v="Wissenschaftl.Anlagen u.Geräte"/>
    <x v="0"/>
    <x v="0"/>
    <n v="663720"/>
    <s v="AfA:Wissenschaftl.Anl.u.Geräte"/>
    <n v="120"/>
  </r>
  <r>
    <n v="8590"/>
    <x v="694"/>
    <n v="850"/>
    <s v="Sonstige Betriebsausstattung"/>
    <x v="1"/>
    <x v="1"/>
    <n v="664850"/>
    <s v="AfA: Sonst.Betriebsausstattung"/>
    <n v="120"/>
  </r>
  <r>
    <n v="8600"/>
    <x v="695"/>
    <n v="720"/>
    <s v="Wissenschaftl.Anlagen u.Geräte"/>
    <x v="0"/>
    <x v="0"/>
    <n v="663720"/>
    <s v="AfA:Wissenschaftl.Anl.u.Geräte"/>
    <n v="96"/>
  </r>
  <r>
    <n v="8610"/>
    <x v="696"/>
    <n v="720"/>
    <s v="Wissenschaftl.Anlagen u.Geräte"/>
    <x v="0"/>
    <x v="0"/>
    <n v="663720"/>
    <s v="AfA:Wissenschaftl.Anl.u.Geräte"/>
    <n v="96"/>
  </r>
  <r>
    <n v="8620"/>
    <x v="697"/>
    <n v="720"/>
    <s v="Wissenschaftl.Anlagen u.Geräte"/>
    <x v="0"/>
    <x v="0"/>
    <n v="663720"/>
    <s v="AfA:Wissenschaftl.Anl.u.Geräte"/>
    <n v="96"/>
  </r>
  <r>
    <n v="8640"/>
    <x v="698"/>
    <n v="720"/>
    <s v="Wissenschaftl.Anlagen u.Geräte"/>
    <x v="0"/>
    <x v="0"/>
    <n v="663720"/>
    <s v="AfA:Wissenschaftl.Anl.u.Geräte"/>
    <n v="96"/>
  </r>
  <r>
    <n v="8650"/>
    <x v="699"/>
    <n v="720"/>
    <s v="Wissenschaftl.Anlagen u.Geräte"/>
    <x v="0"/>
    <x v="0"/>
    <n v="663720"/>
    <s v="AfA:Wissenschaftl.Anl.u.Geräte"/>
    <n v="96"/>
  </r>
  <r>
    <n v="8660"/>
    <x v="700"/>
    <n v="720"/>
    <s v="Wissenschaftl.Anlagen u.Geräte"/>
    <x v="0"/>
    <x v="0"/>
    <n v="663720"/>
    <s v="AfA:Wissenschaftl.Anl.u.Geräte"/>
    <n v="96"/>
  </r>
  <r>
    <n v="8670"/>
    <x v="701"/>
    <n v="720"/>
    <s v="Wissenschaftl.Anlagen u.Geräte"/>
    <x v="0"/>
    <x v="0"/>
    <n v="663720"/>
    <s v="AfA:Wissenschaftl.Anl.u.Geräte"/>
    <n v="96"/>
  </r>
  <r>
    <n v="8680"/>
    <x v="702"/>
    <n v="720"/>
    <s v="Wissenschaftl.Anlagen u.Geräte"/>
    <x v="0"/>
    <x v="0"/>
    <n v="663720"/>
    <s v="AfA:Wissenschaftl.Anl.u.Geräte"/>
    <n v="96"/>
  </r>
  <r>
    <n v="8690"/>
    <x v="703"/>
    <n v="720"/>
    <s v="Wissenschaftl.Anlagen u.Geräte"/>
    <x v="0"/>
    <x v="0"/>
    <n v="663720"/>
    <s v="AfA:Wissenschaftl.Anl.u.Geräte"/>
    <n v="96"/>
  </r>
  <r>
    <n v="8700"/>
    <x v="704"/>
    <n v="720"/>
    <s v="Wissenschaftl.Anlagen u.Geräte"/>
    <x v="0"/>
    <x v="0"/>
    <n v="663720"/>
    <s v="AfA:Wissenschaftl.Anl.u.Geräte"/>
    <n v="144"/>
  </r>
  <r>
    <n v="8710"/>
    <x v="705"/>
    <n v="720"/>
    <s v="Wissenschaftl.Anlagen u.Geräte"/>
    <x v="0"/>
    <x v="0"/>
    <n v="663720"/>
    <s v="AfA:Wissenschaftl.Anl.u.Geräte"/>
    <n v="144"/>
  </r>
  <r>
    <n v="8710"/>
    <x v="705"/>
    <n v="79100"/>
    <s v="Sammelp. techn. Anl.u.Maschine"/>
    <x v="5"/>
    <x v="5"/>
    <n v="663009"/>
    <s v="AfA Sammelposten techn. Anlage"/>
    <n v="60"/>
  </r>
  <r>
    <n v="8710"/>
    <x v="705"/>
    <n v="790"/>
    <s v="Geringwertige Anl.u. Maschinen"/>
    <x v="4"/>
    <x v="4"/>
    <n v="663790"/>
    <s v="AfA: GWG Anlagen und Maschinen"/>
    <n v="1"/>
  </r>
  <r>
    <n v="8720"/>
    <x v="706"/>
    <n v="720"/>
    <s v="Wissenschaftl.Anlagen u.Geräte"/>
    <x v="0"/>
    <x v="0"/>
    <n v="663720"/>
    <s v="AfA:Wissenschaftl.Anl.u.Geräte"/>
    <n v="144"/>
  </r>
  <r>
    <n v="8730"/>
    <x v="707"/>
    <n v="720"/>
    <s v="Wissenschaftl.Anlagen u.Geräte"/>
    <x v="0"/>
    <x v="0"/>
    <n v="663720"/>
    <s v="AfA:Wissenschaftl.Anl.u.Geräte"/>
    <n v="144"/>
  </r>
  <r>
    <n v="8740"/>
    <x v="708"/>
    <n v="720"/>
    <s v="Wissenschaftl.Anlagen u.Geräte"/>
    <x v="0"/>
    <x v="0"/>
    <n v="663720"/>
    <s v="AfA:Wissenschaftl.Anl.u.Geräte"/>
    <n v="96"/>
  </r>
  <r>
    <n v="8760"/>
    <x v="709"/>
    <n v="720"/>
    <s v="Wissenschaftl.Anlagen u.Geräte"/>
    <x v="0"/>
    <x v="0"/>
    <n v="663720"/>
    <s v="AfA:Wissenschaftl.Anl.u.Geräte"/>
    <n v="120"/>
  </r>
  <r>
    <n v="8770"/>
    <x v="710"/>
    <n v="720"/>
    <s v="Wissenschaftl.Anlagen u.Geräte"/>
    <x v="0"/>
    <x v="0"/>
    <n v="663720"/>
    <s v="AfA:Wissenschaftl.Anl.u.Geräte"/>
    <n v="120"/>
  </r>
  <r>
    <n v="8780"/>
    <x v="711"/>
    <n v="720"/>
    <s v="Wissenschaftl.Anlagen u.Geräte"/>
    <x v="0"/>
    <x v="0"/>
    <n v="663720"/>
    <s v="AfA:Wissenschaftl.Anl.u.Geräte"/>
    <n v="120"/>
  </r>
  <r>
    <n v="8790"/>
    <x v="712"/>
    <n v="720"/>
    <s v="Wissenschaftl.Anlagen u.Geräte"/>
    <x v="0"/>
    <x v="0"/>
    <n v="663720"/>
    <s v="AfA:Wissenschaftl.Anl.u.Geräte"/>
    <n v="96"/>
  </r>
  <r>
    <n v="8800"/>
    <x v="713"/>
    <n v="720"/>
    <s v="Wissenschaftl.Anlagen u.Geräte"/>
    <x v="0"/>
    <x v="0"/>
    <n v="663720"/>
    <s v="AfA:Wissenschaftl.Anl.u.Geräte"/>
    <n v="144"/>
  </r>
  <r>
    <n v="8810"/>
    <x v="714"/>
    <n v="720"/>
    <s v="Wissenschaftl.Anlagen u.Geräte"/>
    <x v="0"/>
    <x v="0"/>
    <n v="663720"/>
    <s v="AfA:Wissenschaftl.Anl.u.Geräte"/>
    <n v="144"/>
  </r>
  <r>
    <n v="8820"/>
    <x v="715"/>
    <n v="720"/>
    <s v="Wissenschaftl.Anlagen u.Geräte"/>
    <x v="0"/>
    <x v="0"/>
    <n v="663720"/>
    <s v="AfA:Wissenschaftl.Anl.u.Geräte"/>
    <n v="144"/>
  </r>
  <r>
    <n v="8830"/>
    <x v="716"/>
    <n v="720"/>
    <s v="Wissenschaftl.Anlagen u.Geräte"/>
    <x v="0"/>
    <x v="0"/>
    <n v="663720"/>
    <s v="AfA:Wissenschaftl.Anl.u.Geräte"/>
    <n v="144"/>
  </r>
  <r>
    <n v="8840"/>
    <x v="717"/>
    <n v="720"/>
    <s v="Wissenschaftl.Anlagen u.Geräte"/>
    <x v="0"/>
    <x v="0"/>
    <n v="663720"/>
    <s v="AfA:Wissenschaftl.Anl.u.Geräte"/>
    <n v="96"/>
  </r>
  <r>
    <n v="8860"/>
    <x v="718"/>
    <n v="720"/>
    <s v="Wissenschaftl.Anlagen u.Geräte"/>
    <x v="0"/>
    <x v="0"/>
    <n v="663720"/>
    <s v="AfA:Wissenschaftl.Anl.u.Geräte"/>
    <n v="120"/>
  </r>
  <r>
    <n v="8870"/>
    <x v="719"/>
    <n v="720"/>
    <s v="Wissenschaftl.Anlagen u.Geräte"/>
    <x v="0"/>
    <x v="0"/>
    <n v="663720"/>
    <s v="AfA:Wissenschaftl.Anl.u.Geräte"/>
    <n v="96"/>
  </r>
  <r>
    <n v="8890"/>
    <x v="720"/>
    <n v="720"/>
    <s v="Wissenschaftl.Anlagen u.Geräte"/>
    <x v="0"/>
    <x v="0"/>
    <n v="663720"/>
    <s v="AfA:Wissenschaftl.Anl.u.Geräte"/>
    <n v="96"/>
  </r>
  <r>
    <n v="8900"/>
    <x v="721"/>
    <n v="720"/>
    <s v="Wissenschaftl.Anlagen u.Geräte"/>
    <x v="0"/>
    <x v="0"/>
    <n v="663720"/>
    <s v="AfA:Wissenschaftl.Anl.u.Geräte"/>
    <n v="144"/>
  </r>
  <r>
    <n v="8900"/>
    <x v="721"/>
    <n v="8902"/>
    <s v="GWG Betriebsausstattung"/>
    <x v="0"/>
    <x v="0"/>
    <n v="663790"/>
    <s v="AfA: GWG Anlagen und Maschinen"/>
    <n v="1"/>
  </r>
  <r>
    <n v="8910"/>
    <x v="722"/>
    <n v="720"/>
    <s v="Wissenschaftl.Anlagen u.Geräte"/>
    <x v="0"/>
    <x v="0"/>
    <n v="663720"/>
    <s v="AfA:Wissenschaftl.Anl.u.Geräte"/>
    <n v="144"/>
  </r>
  <r>
    <n v="8920"/>
    <x v="723"/>
    <n v="720"/>
    <s v="Wissenschaftl.Anlagen u.Geräte"/>
    <x v="0"/>
    <x v="0"/>
    <n v="663720"/>
    <s v="AfA:Wissenschaftl.Anl.u.Geräte"/>
    <n v="144"/>
  </r>
  <r>
    <n v="8930"/>
    <x v="724"/>
    <n v="720"/>
    <s v="Wissenschaftl.Anlagen u.Geräte"/>
    <x v="0"/>
    <x v="0"/>
    <n v="663720"/>
    <s v="AfA:Wissenschaftl.Anl.u.Geräte"/>
    <n v="144"/>
  </r>
  <r>
    <n v="8950"/>
    <x v="725"/>
    <n v="720"/>
    <s v="Wissenschaftl.Anlagen u.Geräte"/>
    <x v="0"/>
    <x v="0"/>
    <n v="663720"/>
    <s v="AfA:Wissenschaftl.Anl.u.Geräte"/>
    <n v="96"/>
  </r>
  <r>
    <n v="8960"/>
    <x v="726"/>
    <n v="720"/>
    <s v="Wissenschaftl.Anlagen u.Geräte"/>
    <x v="0"/>
    <x v="0"/>
    <n v="663720"/>
    <s v="AfA:Wissenschaftl.Anl.u.Geräte"/>
    <n v="72"/>
  </r>
  <r>
    <n v="8970"/>
    <x v="727"/>
    <n v="720"/>
    <s v="Wissenschaftl.Anlagen u.Geräte"/>
    <x v="0"/>
    <x v="0"/>
    <n v="663720"/>
    <s v="AfA:Wissenschaftl.Anl.u.Geräte"/>
    <n v="120"/>
  </r>
  <r>
    <n v="8980"/>
    <x v="728"/>
    <n v="720"/>
    <s v="Wissenschaftl.Anlagen u.Geräte"/>
    <x v="0"/>
    <x v="0"/>
    <n v="663720"/>
    <s v="AfA:Wissenschaftl.Anl.u.Geräte"/>
    <n v="120"/>
  </r>
  <r>
    <n v="8990"/>
    <x v="729"/>
    <n v="720"/>
    <s v="Wissenschaftl.Anlagen u.Geräte"/>
    <x v="0"/>
    <x v="0"/>
    <n v="663720"/>
    <s v="AfA:Wissenschaftl.Anl.u.Geräte"/>
    <n v="96"/>
  </r>
  <r>
    <n v="9000"/>
    <x v="730"/>
    <n v="50"/>
    <s v="Unbebaute Grundstücke"/>
    <x v="19"/>
    <x v="19"/>
    <n v="6550"/>
    <s v="Beamte u. Richter"/>
    <n v="12"/>
  </r>
  <r>
    <n v="9000"/>
    <x v="730"/>
    <n v="51"/>
    <s v="Bebaute Grundstücke"/>
    <x v="20"/>
    <x v="20"/>
    <n v="6551"/>
    <s v="Angestellte"/>
    <n v="12"/>
  </r>
  <r>
    <n v="9020"/>
    <x v="731"/>
    <n v="56"/>
    <s v="Grundstückseinrichtungen"/>
    <x v="20"/>
    <x v="20"/>
    <n v="662560"/>
    <s v="AfA: Grundstückseinrichtungen"/>
    <n v="228"/>
  </r>
  <r>
    <n v="9030"/>
    <x v="732"/>
    <n v="560"/>
    <s v="Grundstückseinrichtungen"/>
    <x v="20"/>
    <x v="20"/>
    <n v="662560"/>
    <s v="AfA: Grundstückseinrichtungen"/>
    <n v="240"/>
  </r>
  <r>
    <n v="9040"/>
    <x v="733"/>
    <n v="53"/>
    <s v="Betriebsgebäude"/>
    <x v="21"/>
    <x v="21"/>
    <n v="662530"/>
    <s v="AfA: Betriebsgebäude"/>
    <n v="360"/>
  </r>
  <r>
    <n v="9040"/>
    <x v="733"/>
    <n v="54"/>
    <s v="Verwaltungsgebäude"/>
    <x v="22"/>
    <x v="22"/>
    <n v="662540"/>
    <s v="AfA: Verwaltungsgebäude"/>
    <n v="360"/>
  </r>
  <r>
    <n v="9040"/>
    <x v="733"/>
    <n v="59"/>
    <s v="Wohngebäude"/>
    <x v="23"/>
    <x v="23"/>
    <n v="6559"/>
    <s v="Sonst. AW Dienstjubiläen"/>
    <n v="360"/>
  </r>
  <r>
    <n v="9050"/>
    <x v="734"/>
    <n v="56"/>
    <s v="Grundstückseinrichtungen"/>
    <x v="20"/>
    <x v="20"/>
    <n v="662560"/>
    <s v="AfA: Grundstückseinrichtungen"/>
    <n v="120"/>
  </r>
  <r>
    <n v="9060"/>
    <x v="735"/>
    <n v="530"/>
    <s v="Betriebsgebäude"/>
    <x v="21"/>
    <x v="21"/>
    <n v="662530"/>
    <s v="AfA: Betriebsgebäude"/>
    <n v="192"/>
  </r>
  <r>
    <n v="9070"/>
    <x v="736"/>
    <n v="530"/>
    <s v="Betriebsgebäude"/>
    <x v="21"/>
    <x v="21"/>
    <n v="662530"/>
    <s v="AfA: Betriebsgebäude"/>
    <n v="228"/>
  </r>
  <r>
    <n v="9070"/>
    <x v="736"/>
    <n v="56"/>
    <s v="Grundstückseinrichtungen"/>
    <x v="20"/>
    <x v="20"/>
    <n v="662560"/>
    <s v="AfA: Grundstückseinrichtungen"/>
    <n v="360"/>
  </r>
  <r>
    <n v="9100"/>
    <x v="737"/>
    <n v="850"/>
    <s v="Sonstige Betriebsausstattung"/>
    <x v="1"/>
    <x v="1"/>
    <n v="664850"/>
    <s v="AfA: Sonst.Betriebsausstattung"/>
    <n v="180"/>
  </r>
  <r>
    <n v="9100"/>
    <x v="737"/>
    <n v="870"/>
    <s v="Büromöbel und sonstige GA"/>
    <x v="24"/>
    <x v="24"/>
    <n v="664870"/>
    <s v="AfA: Büromöbel und sonstige GA"/>
    <n v="180"/>
  </r>
  <r>
    <n v="9110"/>
    <x v="738"/>
    <n v="870"/>
    <s v="Büromöbel und sonstige GA"/>
    <x v="24"/>
    <x v="24"/>
    <n v="664870"/>
    <s v="AfA: Büromöbel und sonstige GA"/>
    <n v="180"/>
  </r>
  <r>
    <n v="9120"/>
    <x v="739"/>
    <n v="870"/>
    <s v="Büromöbel und sonstige GA"/>
    <x v="24"/>
    <x v="24"/>
    <n v="664870"/>
    <s v="AfA: Büromöbel und sonstige GA"/>
    <n v="96"/>
  </r>
  <r>
    <n v="9120"/>
    <x v="739"/>
    <n v="8910"/>
    <s v="GWG Sammelposten"/>
    <x v="7"/>
    <x v="7"/>
    <n v="664099"/>
    <s v="AfA Sammelposten BGA"/>
    <n v="1"/>
  </r>
  <r>
    <n v="9130"/>
    <x v="740"/>
    <n v="870"/>
    <s v="Büromöbel und sonstige GA"/>
    <x v="24"/>
    <x v="24"/>
    <n v="664870"/>
    <s v="AfA: Büromöbel und sonstige GA"/>
    <n v="144"/>
  </r>
  <r>
    <n v="9140"/>
    <x v="741"/>
    <n v="7301"/>
    <s v="EDV-Anlagen"/>
    <x v="6"/>
    <x v="6"/>
    <n v="6637301"/>
    <s v="AfA:EDV-Anlagen"/>
    <n v="96"/>
  </r>
  <r>
    <n v="9140"/>
    <x v="741"/>
    <n v="850"/>
    <s v="Sonstige Betriebsausstattung"/>
    <x v="1"/>
    <x v="1"/>
    <n v="664850"/>
    <s v="AfA: Sonst.Betriebsausstattung"/>
    <n v="180"/>
  </r>
  <r>
    <n v="9140"/>
    <x v="741"/>
    <n v="870"/>
    <s v="Büromöbel und sonstige GA"/>
    <x v="24"/>
    <x v="24"/>
    <n v="664870"/>
    <s v="AfA: Büromöbel und sonstige GA"/>
    <n v="180"/>
  </r>
  <r>
    <n v="9140"/>
    <x v="741"/>
    <n v="671"/>
    <s v="PB (Bürom.Dienstr.BuG)"/>
    <x v="25"/>
    <x v="25"/>
    <n v="66671"/>
    <s v="P. Wert. (Bürom.Dienstr.BuG)"/>
    <n v="180"/>
  </r>
  <r>
    <n v="9140"/>
    <x v="741"/>
    <n v="8910"/>
    <s v="GWG Sammelposten"/>
    <x v="7"/>
    <x v="7"/>
    <n v="664099"/>
    <s v="AfA Sammelposten BGA"/>
    <n v="1"/>
  </r>
  <r>
    <n v="9150"/>
    <x v="742"/>
    <n v="870"/>
    <s v="Büromöbel und sonstige GA"/>
    <x v="24"/>
    <x v="24"/>
    <n v="664870"/>
    <s v="AfA: Büromöbel und sonstige GA"/>
    <n v="180"/>
  </r>
  <r>
    <n v="9160"/>
    <x v="743"/>
    <n v="850"/>
    <s v="Sonstige Betriebsausstattung"/>
    <x v="1"/>
    <x v="1"/>
    <n v="664850"/>
    <s v="AfA: Sonst.Betriebsausstattung"/>
    <n v="180"/>
  </r>
  <r>
    <n v="9160"/>
    <x v="743"/>
    <n v="671"/>
    <s v="PB (Bürom.Dienstr.BuG)"/>
    <x v="25"/>
    <x v="25"/>
    <n v="66671"/>
    <s v="P. Wert. (Bürom.Dienstr.BuG)"/>
    <n v="1"/>
  </r>
  <r>
    <n v="9160"/>
    <x v="743"/>
    <n v="860"/>
    <s v="Büroma.,Org.mittel u.Komm.anl."/>
    <x v="9"/>
    <x v="9"/>
    <n v="664860"/>
    <s v="AfA:Büroma/Org.mittel/Komm.anl"/>
    <n v="120"/>
  </r>
  <r>
    <n v="9160"/>
    <x v="743"/>
    <n v="8910"/>
    <s v="GWG Sammelposten"/>
    <x v="7"/>
    <x v="7"/>
    <n v="664099"/>
    <s v="AfA Sammelposten BGA"/>
    <n v="1"/>
  </r>
  <r>
    <n v="9160"/>
    <x v="743"/>
    <n v="870"/>
    <s v="Büromöbel und sonstige GA"/>
    <x v="24"/>
    <x v="24"/>
    <n v="664870"/>
    <s v="AfA: Büromöbel und sonstige GA"/>
    <n v="180"/>
  </r>
  <r>
    <n v="9160"/>
    <x v="743"/>
    <n v="8902"/>
    <s v="GWG Betriebsausstattung"/>
    <x v="9"/>
    <x v="9"/>
    <n v="6648902"/>
    <s v="AfA: GWG Betriebsausstattung"/>
    <n v="1"/>
  </r>
  <r>
    <n v="9170"/>
    <x v="744"/>
    <n v="7302"/>
    <s v="Medientechnik"/>
    <x v="24"/>
    <x v="24"/>
    <n v="6637302"/>
    <s v="AfA: Medientechnik"/>
    <n v="180"/>
  </r>
  <r>
    <n v="9170"/>
    <x v="744"/>
    <n v="850"/>
    <s v="Sonstige Betriebsausstattung"/>
    <x v="1"/>
    <x v="1"/>
    <n v="664850"/>
    <s v="AfA: Sonst.Betriebsausstattung"/>
    <n v="180"/>
  </r>
  <r>
    <n v="9170"/>
    <x v="744"/>
    <n v="870"/>
    <s v="Büromöbel und sonstige GA"/>
    <x v="24"/>
    <x v="24"/>
    <n v="664870"/>
    <s v="AfA: Büromöbel und sonstige GA"/>
    <n v="180"/>
  </r>
  <r>
    <n v="9180"/>
    <x v="745"/>
    <n v="870"/>
    <s v="Büromöbel und sonstige GA"/>
    <x v="26"/>
    <x v="26"/>
    <n v="664870"/>
    <s v="AfA: Büromöbel und sonstige GA"/>
    <n v="0"/>
  </r>
  <r>
    <n v="9190"/>
    <x v="746"/>
    <n v="870"/>
    <s v="Büromöbel und sonstige GA"/>
    <x v="24"/>
    <x v="24"/>
    <n v="664870"/>
    <s v="AfA: Büromöbel und sonstige GA"/>
    <n v="180"/>
  </r>
  <r>
    <n v="9190"/>
    <x v="746"/>
    <n v="850"/>
    <s v="Sonstige Betriebsausstattung"/>
    <x v="1"/>
    <x v="1"/>
    <n v="664850"/>
    <s v="AfA: Sonst.Betriebsausstattung"/>
    <n v="180"/>
  </r>
  <r>
    <n v="9190"/>
    <x v="746"/>
    <n v="890"/>
    <s v="Geringw. Vermögensg.d. BGA"/>
    <x v="16"/>
    <x v="16"/>
    <n v="664890"/>
    <s v="AfA:GWG Vermögensgegenst.d.BGA"/>
    <n v="1"/>
  </r>
  <r>
    <n v="9190"/>
    <x v="746"/>
    <n v="89100"/>
    <s v="Sammelposten GWG BGA"/>
    <x v="7"/>
    <x v="7"/>
    <n v="664099"/>
    <s v="AfA Sammelposten BGA"/>
    <n v="60"/>
  </r>
  <r>
    <n v="9192"/>
    <x v="746"/>
    <n v="88"/>
    <s v="Medienb.d.Bibl.u.a.Leist-einr."/>
    <x v="27"/>
    <x v="27"/>
    <n v="664882"/>
    <s v="AfA:Literatur/Medien ND 10J"/>
    <n v="120"/>
  </r>
  <r>
    <n v="9200"/>
    <x v="747"/>
    <n v="860"/>
    <s v="Büroma.,Org.mittel u.Komm.anl."/>
    <x v="1"/>
    <x v="1"/>
    <n v="664860"/>
    <s v="AfA:Büroma/Org.mittel/Komm.anl"/>
    <n v="108"/>
  </r>
  <r>
    <n v="9210"/>
    <x v="748"/>
    <n v="860"/>
    <s v="Büroma.,Org.mittel u.Komm.anl."/>
    <x v="1"/>
    <x v="1"/>
    <n v="664860"/>
    <s v="AfA:Büroma/Org.mittel/Komm.anl"/>
    <n v="96"/>
  </r>
  <r>
    <n v="9220"/>
    <x v="749"/>
    <n v="7301"/>
    <s v="EDV-Anlagen"/>
    <x v="6"/>
    <x v="6"/>
    <n v="6637301"/>
    <s v="AfA:EDV-Anlagen"/>
    <n v="72"/>
  </r>
  <r>
    <n v="9220"/>
    <x v="749"/>
    <n v="860"/>
    <s v="Büroma.,Org.mittel u.Komm.anl."/>
    <x v="1"/>
    <x v="1"/>
    <n v="664860"/>
    <s v="AfA:Büroma/Org.mittel/Komm.anl"/>
    <n v="72"/>
  </r>
  <r>
    <n v="9230"/>
    <x v="750"/>
    <n v="860"/>
    <s v="Büroma.,Org.mittel u.Komm.anl."/>
    <x v="1"/>
    <x v="1"/>
    <n v="664860"/>
    <s v="AfA:Büroma/Org.mittel/Komm.anl"/>
    <n v="72"/>
  </r>
  <r>
    <n v="9240"/>
    <x v="751"/>
    <n v="860"/>
    <s v="Büroma.,Org.mittel u.Komm.anl."/>
    <x v="1"/>
    <x v="1"/>
    <n v="664860"/>
    <s v="AfA:Büroma/Org.mittel/Komm.anl"/>
    <n v="72"/>
  </r>
  <r>
    <n v="9250"/>
    <x v="752"/>
    <n v="860"/>
    <s v="Büroma.,Org.mittel u.Komm.anl."/>
    <x v="1"/>
    <x v="1"/>
    <n v="664860"/>
    <s v="AfA:Büroma/Org.mittel/Komm.anl"/>
    <n v="168"/>
  </r>
  <r>
    <n v="9260"/>
    <x v="753"/>
    <n v="860"/>
    <s v="Büroma.,Org.mittel u.Komm.anl."/>
    <x v="1"/>
    <x v="1"/>
    <n v="664860"/>
    <s v="AfA:Büroma/Org.mittel/Komm.anl"/>
    <n v="84"/>
  </r>
  <r>
    <n v="9280"/>
    <x v="754"/>
    <n v="870"/>
    <s v="Büromöbel und sonstige GA"/>
    <x v="1"/>
    <x v="1"/>
    <n v="664870"/>
    <s v="AfA: Büromöbel und sonstige GA"/>
    <n v="276"/>
  </r>
  <r>
    <n v="9290"/>
    <x v="755"/>
    <n v="860"/>
    <s v="Büroma.,Org.mittel u.Komm.anl."/>
    <x v="1"/>
    <x v="1"/>
    <n v="664870"/>
    <s v="AfA: Büromöbel und sonstige GA"/>
    <n v="96"/>
  </r>
  <r>
    <n v="9300"/>
    <x v="756"/>
    <n v="870"/>
    <s v="Büromöbel und sonstige GA"/>
    <x v="28"/>
    <x v="28"/>
    <n v="664870"/>
    <s v="AfA: Büromöbel und sonstige GA"/>
    <n v="96"/>
  </r>
  <r>
    <n v="9310"/>
    <x v="757"/>
    <n v="870"/>
    <s v="Büromöbel und sonstige GA"/>
    <x v="28"/>
    <x v="28"/>
    <n v="664870"/>
    <s v="AfA: Büromöbel und sonstige GA"/>
    <n v="72"/>
  </r>
  <r>
    <n v="9320"/>
    <x v="758"/>
    <n v="870"/>
    <s v="Büromöbel und sonstige GA"/>
    <x v="28"/>
    <x v="28"/>
    <n v="664870"/>
    <s v="AfA: Büromöbel und sonstige GA"/>
    <n v="96"/>
  </r>
  <r>
    <n v="9330"/>
    <x v="759"/>
    <n v="870"/>
    <s v="Büromöbel und sonstige GA"/>
    <x v="28"/>
    <x v="28"/>
    <n v="664870"/>
    <s v="AfA: Büromöbel und sonstige GA"/>
    <n v="96"/>
  </r>
  <r>
    <n v="9340"/>
    <x v="760"/>
    <n v="870"/>
    <s v="Büromöbel und sonstige GA"/>
    <x v="28"/>
    <x v="28"/>
    <n v="664870"/>
    <s v="AfA: Büromöbel und sonstige GA"/>
    <n v="96"/>
  </r>
  <r>
    <n v="9350"/>
    <x v="761"/>
    <n v="870"/>
    <s v="Büromöbel und sonstige GA"/>
    <x v="28"/>
    <x v="28"/>
    <n v="664870"/>
    <s v="AfA: Büromöbel und sonstige GA"/>
    <n v="120"/>
  </r>
  <r>
    <n v="9370"/>
    <x v="762"/>
    <n v="720"/>
    <s v="Wissenschaftl.Anlagen u.Geräte"/>
    <x v="28"/>
    <x v="28"/>
    <n v="663720"/>
    <s v="AfA:Wissenschaftl.Anl.u.Geräte"/>
    <n v="120"/>
  </r>
  <r>
    <n v="9370"/>
    <x v="762"/>
    <n v="870"/>
    <s v="Büromöbel und sonstige GA"/>
    <x v="28"/>
    <x v="28"/>
    <n v="664870"/>
    <s v="AfA: Büromöbel und sonstige GA"/>
    <n v="120"/>
  </r>
  <r>
    <n v="9390"/>
    <x v="763"/>
    <n v="870"/>
    <s v="Büromöbel und sonstige GA"/>
    <x v="28"/>
    <x v="28"/>
    <n v="664870"/>
    <s v="AfA: Büromöbel und sonstige GA"/>
    <n v="96"/>
  </r>
  <r>
    <n v="9400"/>
    <x v="764"/>
    <n v="810"/>
    <s v="Werkstätteneinrichtung"/>
    <x v="2"/>
    <x v="2"/>
    <n v="664810"/>
    <s v="AfA: Werkstätteneinrichtung"/>
    <n v="168"/>
  </r>
  <r>
    <n v="9410"/>
    <x v="765"/>
    <n v="810"/>
    <s v="Werkstätteneinrichtung"/>
    <x v="2"/>
    <x v="2"/>
    <n v="664810"/>
    <s v="AfA: Werkstätteneinrichtung"/>
    <n v="168"/>
  </r>
  <r>
    <n v="9420"/>
    <x v="766"/>
    <n v="850"/>
    <s v="Sonstige Betriebsausstattung"/>
    <x v="2"/>
    <x v="2"/>
    <n v="664850"/>
    <s v="AfA: Sonst.Betriebsausstattung"/>
    <n v="168"/>
  </r>
  <r>
    <n v="9420"/>
    <x v="766"/>
    <n v="810"/>
    <s v="Werkstätteneinrichtung"/>
    <x v="2"/>
    <x v="2"/>
    <n v="664810"/>
    <s v="AfA: Werkstätteneinrichtung"/>
    <n v="168"/>
  </r>
  <r>
    <n v="9420"/>
    <x v="766"/>
    <n v="8910"/>
    <s v="GWG Sammelposten"/>
    <x v="7"/>
    <x v="7"/>
    <n v="664099"/>
    <s v="AfA Sammelposten BGA"/>
    <n v="1"/>
  </r>
  <r>
    <n v="9430"/>
    <x v="767"/>
    <n v="810"/>
    <s v="Werkstätteneinrichtung"/>
    <x v="2"/>
    <x v="2"/>
    <n v="664810"/>
    <s v="AfA: Werkstätteneinrichtung"/>
    <n v="168"/>
  </r>
  <r>
    <n v="9430"/>
    <x v="767"/>
    <n v="850"/>
    <s v="Sonstige Betriebsausstattung"/>
    <x v="0"/>
    <x v="0"/>
    <n v="664850"/>
    <s v="AfA: Sonst.Betriebsausstattung"/>
    <n v="72"/>
  </r>
  <r>
    <n v="9430"/>
    <x v="767"/>
    <n v="8910"/>
    <s v="GWG Sammelposten"/>
    <x v="7"/>
    <x v="7"/>
    <n v="664099"/>
    <s v="AfA Sammelposten BGA"/>
    <n v="1"/>
  </r>
  <r>
    <n v="9440"/>
    <x v="768"/>
    <n v="7302"/>
    <s v="Medientechnik"/>
    <x v="24"/>
    <x v="24"/>
    <n v="6637302"/>
    <s v="AfA: Medientechnik"/>
    <n v="1"/>
  </r>
  <r>
    <n v="9440"/>
    <x v="768"/>
    <n v="890"/>
    <s v="Geringw. Vermögensg.d. BGA"/>
    <x v="29"/>
    <x v="29"/>
    <n v="664890"/>
    <s v="AfA:GWG Vermögensgegenst.d.BGA"/>
    <n v="1"/>
  </r>
  <r>
    <n v="9440"/>
    <x v="768"/>
    <n v="810"/>
    <s v="Werkstätteneinrichtung"/>
    <x v="2"/>
    <x v="2"/>
    <n v="664810"/>
    <s v="AfA: Werkstätteneinrichtung"/>
    <n v="168"/>
  </r>
  <r>
    <n v="9450"/>
    <x v="769"/>
    <n v="810"/>
    <s v="Werkstätteneinrichtung"/>
    <x v="2"/>
    <x v="2"/>
    <n v="664810"/>
    <s v="AfA: Werkstätteneinrichtung"/>
    <n v="168"/>
  </r>
  <r>
    <n v="9450"/>
    <x v="769"/>
    <n v="720"/>
    <s v="Wissenschaftl.Anlagen u.Geräte"/>
    <x v="0"/>
    <x v="0"/>
    <n v="663720"/>
    <s v="AfA:Wissenschaftl.Anl.u.Geräte"/>
    <n v="168"/>
  </r>
  <r>
    <n v="9450"/>
    <x v="769"/>
    <n v="850"/>
    <s v="Sonstige Betriebsausstattung"/>
    <x v="1"/>
    <x v="1"/>
    <n v="664850"/>
    <s v="AfA: Sonst.Betriebsausstattung"/>
    <n v="180"/>
  </r>
  <r>
    <n v="9460"/>
    <x v="770"/>
    <n v="700"/>
    <s v="Anl.u.Masch.d.E-vers.u.Betr-T"/>
    <x v="3"/>
    <x v="3"/>
    <n v="663700"/>
    <s v="AfA:Anl/Masch.d. E-ver/B-tech."/>
    <n v="144"/>
  </r>
  <r>
    <n v="9460"/>
    <x v="770"/>
    <n v="810"/>
    <s v="Werkstätteneinrichtung"/>
    <x v="2"/>
    <x v="2"/>
    <n v="664810"/>
    <s v="AfA: Werkstätteneinrichtung"/>
    <n v="144"/>
  </r>
  <r>
    <n v="9470"/>
    <x v="771"/>
    <n v="700"/>
    <s v="Anl.u.Masch.d.E-vers.u.Betr-T"/>
    <x v="3"/>
    <x v="3"/>
    <n v="663700"/>
    <s v="AfA:Anl/Masch.d. E-ver/B-tech."/>
    <n v="120"/>
  </r>
  <r>
    <n v="9470"/>
    <x v="771"/>
    <n v="720"/>
    <s v="Wissenschaftl.Anlagen u.Geräte"/>
    <x v="0"/>
    <x v="0"/>
    <n v="663720"/>
    <s v="AfA:Wissenschaftl.Anl.u.Geräte"/>
    <n v="120"/>
  </r>
  <r>
    <n v="9470"/>
    <x v="771"/>
    <n v="810"/>
    <s v="Werkstätteneinrichtung"/>
    <x v="2"/>
    <x v="2"/>
    <n v="664810"/>
    <s v="AfA: Werkstätteneinrichtung"/>
    <n v="120"/>
  </r>
  <r>
    <n v="9480"/>
    <x v="772"/>
    <n v="700"/>
    <s v="Anl.u.Masch.d.E-vers.u.Betr-T"/>
    <x v="3"/>
    <x v="3"/>
    <n v="663700"/>
    <s v="AfA:Anl/Masch.d. E-ver/B-tech."/>
    <n v="144"/>
  </r>
  <r>
    <n v="9480"/>
    <x v="772"/>
    <n v="810"/>
    <s v="Werkstätteneinrichtung"/>
    <x v="2"/>
    <x v="2"/>
    <n v="664810"/>
    <s v="AfA: Werkstätteneinrichtung"/>
    <n v="144"/>
  </r>
  <r>
    <n v="9490"/>
    <x v="773"/>
    <n v="7302"/>
    <s v="Medientechnik"/>
    <x v="14"/>
    <x v="14"/>
    <n v="6637302"/>
    <s v="AfA: Medientechnik"/>
    <n v="96"/>
  </r>
  <r>
    <n v="9490"/>
    <x v="773"/>
    <n v="810"/>
    <s v="Werkstätteneinrichtung"/>
    <x v="2"/>
    <x v="2"/>
    <n v="664810"/>
    <s v="AfA: Werkstätteneinrichtung"/>
    <n v="96"/>
  </r>
  <r>
    <n v="9490"/>
    <x v="773"/>
    <n v="820"/>
    <s v="Wkz, W-ger.u.Mod.,Prüf-u.Meßmi"/>
    <x v="4"/>
    <x v="4"/>
    <n v="663790"/>
    <s v="AfA: GWG Anlagen und Maschinen"/>
    <n v="1"/>
  </r>
  <r>
    <n v="9490"/>
    <x v="773"/>
    <n v="850"/>
    <s v="Sonstige Betriebsausstattung"/>
    <x v="2"/>
    <x v="2"/>
    <n v="664850"/>
    <s v="AfA: Sonst.Betriebsausstattung"/>
    <n v="96"/>
  </r>
  <r>
    <n v="9490"/>
    <x v="773"/>
    <n v="720"/>
    <s v="Wissenschaftl.Anlagen u.Geräte"/>
    <x v="0"/>
    <x v="0"/>
    <n v="663720"/>
    <s v="AfA:Wissenschaftl.Anl.u.Geräte"/>
    <n v="120"/>
  </r>
  <r>
    <n v="9490"/>
    <x v="773"/>
    <n v="890"/>
    <s v="Geringw. Vermögensg.d. BGA"/>
    <x v="16"/>
    <x v="16"/>
    <n v="664890"/>
    <s v="AfA:GWG Vermögensgegenst.d.BGA"/>
    <n v="1"/>
  </r>
  <r>
    <n v="9490"/>
    <x v="773"/>
    <n v="89100"/>
    <s v="Sammelposten GWG BGA"/>
    <x v="7"/>
    <x v="7"/>
    <n v="664099"/>
    <s v="AfA Sammelposten BGA"/>
    <n v="60"/>
  </r>
  <r>
    <n v="9500"/>
    <x v="774"/>
    <n v="870"/>
    <s v="Büromöbel und sonstige GA"/>
    <x v="1"/>
    <x v="1"/>
    <n v="664870"/>
    <s v="AfA: Büromöbel und sonstige GA"/>
    <n v="180"/>
  </r>
  <r>
    <n v="9510"/>
    <x v="775"/>
    <n v="850"/>
    <s v="Sonstige Betriebsausstattung"/>
    <x v="1"/>
    <x v="1"/>
    <n v="664850"/>
    <s v="AfA: Sonst.Betriebsausstattung"/>
    <n v="120"/>
  </r>
  <r>
    <n v="9510"/>
    <x v="775"/>
    <n v="870"/>
    <s v="Büromöbel und sonstige GA"/>
    <x v="1"/>
    <x v="1"/>
    <n v="664870"/>
    <s v="AfA: Büromöbel und sonstige GA"/>
    <n v="120"/>
  </r>
  <r>
    <n v="9530"/>
    <x v="776"/>
    <n v="790"/>
    <s v="Geringwertige Anl.u. Maschinen"/>
    <x v="4"/>
    <x v="4"/>
    <n v="663790"/>
    <s v="AfA: GWG Anlagen und Maschinen"/>
    <n v="1"/>
  </r>
  <r>
    <n v="9530"/>
    <x v="776"/>
    <n v="870"/>
    <s v="Büromöbel und sonstige GA"/>
    <x v="1"/>
    <x v="1"/>
    <n v="664870"/>
    <s v="AfA: Büromöbel und sonstige GA"/>
    <n v="180"/>
  </r>
  <r>
    <n v="9530"/>
    <x v="776"/>
    <n v="79100"/>
    <s v="Sammelp. techn. Anl.u.Maschine"/>
    <x v="5"/>
    <x v="5"/>
    <n v="663009"/>
    <s v="AfA Sammelposten techn. Anlage"/>
    <n v="60"/>
  </r>
  <r>
    <n v="9530"/>
    <x v="776"/>
    <n v="850"/>
    <s v="Sonstige Betriebsausstattung"/>
    <x v="1"/>
    <x v="1"/>
    <n v="664850"/>
    <s v="AfA: Sonst.Betriebsausstattung"/>
    <n v="180"/>
  </r>
  <r>
    <n v="9540"/>
    <x v="777"/>
    <n v="870"/>
    <s v="Büromöbel und sonstige GA"/>
    <x v="1"/>
    <x v="1"/>
    <n v="664870"/>
    <s v="AfA: Büromöbel und sonstige GA"/>
    <n v="96"/>
  </r>
  <r>
    <n v="9550"/>
    <x v="778"/>
    <n v="850"/>
    <s v="Sonstige Betriebsausstattung"/>
    <x v="1"/>
    <x v="1"/>
    <n v="664850"/>
    <s v="AfA: Sonst.Betriebsausstattung"/>
    <n v="120"/>
  </r>
  <r>
    <n v="9550"/>
    <x v="778"/>
    <n v="870"/>
    <s v="Büromöbel und sonstige GA"/>
    <x v="1"/>
    <x v="1"/>
    <n v="664870"/>
    <s v="AfA: Büromöbel und sonstige GA"/>
    <n v="120"/>
  </r>
  <r>
    <n v="9560"/>
    <x v="779"/>
    <n v="870"/>
    <s v="Büromöbel und sonstige GA"/>
    <x v="1"/>
    <x v="1"/>
    <n v="664870"/>
    <s v="AfA: Büromöbel und sonstige GA"/>
    <n v="84"/>
  </r>
  <r>
    <n v="9570"/>
    <x v="780"/>
    <n v="870"/>
    <s v="Büromöbel und sonstige GA"/>
    <x v="1"/>
    <x v="1"/>
    <n v="664870"/>
    <s v="AfA: Büromöbel und sonstige GA"/>
    <n v="96"/>
  </r>
  <r>
    <n v="9580"/>
    <x v="781"/>
    <n v="870"/>
    <s v="Büromöbel und sonstige GA"/>
    <x v="1"/>
    <x v="1"/>
    <n v="664870"/>
    <s v="AfA: Büromöbel und sonstige GA"/>
    <n v="96"/>
  </r>
  <r>
    <n v="9590"/>
    <x v="782"/>
    <n v="850"/>
    <s v="Sonstige Betriebsausstattung"/>
    <x v="1"/>
    <x v="1"/>
    <n v="664850"/>
    <s v="AfA: Sonst.Betriebsausstattung"/>
    <n v="120"/>
  </r>
  <r>
    <n v="9590"/>
    <x v="782"/>
    <n v="870"/>
    <s v="Büromöbel und sonstige GA"/>
    <x v="1"/>
    <x v="1"/>
    <n v="664870"/>
    <s v="AfA: Büromöbel und sonstige GA"/>
    <n v="96"/>
  </r>
  <r>
    <n v="9600"/>
    <x v="783"/>
    <n v="870"/>
    <s v="Büromöbel und sonstige GA"/>
    <x v="1"/>
    <x v="1"/>
    <n v="664870"/>
    <s v="AfA: Büromöbel und sonstige GA"/>
    <n v="120"/>
  </r>
  <r>
    <n v="9610"/>
    <x v="784"/>
    <n v="870"/>
    <s v="Büromöbel und sonstige GA"/>
    <x v="1"/>
    <x v="1"/>
    <n v="664870"/>
    <s v="AfA: Büromöbel und sonstige GA"/>
    <n v="96"/>
  </r>
  <r>
    <n v="9620"/>
    <x v="785"/>
    <n v="870"/>
    <s v="Büromöbel und sonstige GA"/>
    <x v="1"/>
    <x v="1"/>
    <n v="664870"/>
    <s v="AfA: Büromöbel und sonstige GA"/>
    <n v="120"/>
  </r>
  <r>
    <n v="9630"/>
    <x v="786"/>
    <n v="870"/>
    <s v="Büromöbel und sonstige GA"/>
    <x v="1"/>
    <x v="1"/>
    <n v="664870"/>
    <s v="AfA: Büromöbel und sonstige GA"/>
    <n v="120"/>
  </r>
  <r>
    <n v="9640"/>
    <x v="787"/>
    <n v="870"/>
    <s v="Büromöbel und sonstige GA"/>
    <x v="30"/>
    <x v="30"/>
    <n v="664870"/>
    <s v="AfA: Büromöbel und sonstige GA"/>
    <n v="48"/>
  </r>
  <r>
    <n v="9650"/>
    <x v="788"/>
    <n v="740"/>
    <s v="Anl.u.Ger.f.Arbeitss.Umweltsch"/>
    <x v="1"/>
    <x v="1"/>
    <n v="663740"/>
    <s v="AfA:Anl/Ger.f.A-sich/U-schutz"/>
    <n v="144"/>
  </r>
  <r>
    <n v="9650"/>
    <x v="788"/>
    <n v="790"/>
    <s v="Geringwertige Anl.u. Maschinen"/>
    <x v="4"/>
    <x v="4"/>
    <n v="663790"/>
    <s v="AfA: GWG Anlagen und Maschinen"/>
    <n v="1"/>
  </r>
  <r>
    <n v="9650"/>
    <x v="788"/>
    <n v="870"/>
    <s v="Büromöbel und sonstige GA"/>
    <x v="1"/>
    <x v="1"/>
    <n v="664870"/>
    <s v="AfA: Büromöbel und sonstige GA"/>
    <n v="96"/>
  </r>
  <r>
    <n v="9650"/>
    <x v="788"/>
    <n v="79100"/>
    <s v="Sammelp. techn. Anl.u.Maschine"/>
    <x v="5"/>
    <x v="5"/>
    <n v="663009"/>
    <s v="AfA Sammelposten techn. Anlage"/>
    <n v="60"/>
  </r>
  <r>
    <n v="9670"/>
    <x v="789"/>
    <n v="790"/>
    <s v="Geringwertige Anl.u. Maschinen"/>
    <x v="4"/>
    <x v="4"/>
    <n v="663790"/>
    <s v="AfA: GWG Anlagen und Maschinen"/>
    <n v="1"/>
  </r>
  <r>
    <n v="9670"/>
    <x v="789"/>
    <n v="79100"/>
    <s v="Sammelp. techn. Anl.u.Maschine"/>
    <x v="5"/>
    <x v="5"/>
    <n v="663009"/>
    <s v="AfA Sammelposten techn. Anlage"/>
    <n v="60"/>
  </r>
  <r>
    <n v="9670"/>
    <x v="789"/>
    <n v="870"/>
    <s v="Büromöbel und sonstige GA"/>
    <x v="1"/>
    <x v="1"/>
    <n v="664870"/>
    <s v="AfA: Büromöbel und sonstige GA"/>
    <n v="72"/>
  </r>
  <r>
    <n v="9670"/>
    <x v="789"/>
    <n v="850"/>
    <s v="Sonstige Betriebsausstattung"/>
    <x v="1"/>
    <x v="1"/>
    <n v="664850"/>
    <s v="AfA: Sonst.Betriebsausstattung"/>
    <n v="120"/>
  </r>
  <r>
    <n v="9680"/>
    <x v="790"/>
    <n v="870"/>
    <s v="Büromöbel und sonstige GA"/>
    <x v="1"/>
    <x v="1"/>
    <n v="664870"/>
    <s v="AfA: Büromöbel und sonstige GA"/>
    <n v="96"/>
  </r>
  <r>
    <n v="9680"/>
    <x v="790"/>
    <n v="890"/>
    <s v="Geringw. Vermögensg.d. BGA"/>
    <x v="16"/>
    <x v="16"/>
    <n v="664890"/>
    <s v="AfA:GWG Vermögensgegenst.d.BGA"/>
    <n v="1"/>
  </r>
  <r>
    <n v="9680"/>
    <x v="790"/>
    <n v="850"/>
    <s v="Sonstige Betriebsausstattung"/>
    <x v="1"/>
    <x v="1"/>
    <n v="664850"/>
    <s v="AfA: Sonst.Betriebsausstattung"/>
    <n v="120"/>
  </r>
  <r>
    <n v="9680"/>
    <x v="790"/>
    <n v="89100"/>
    <s v="Sammelposten GWG BGA"/>
    <x v="7"/>
    <x v="7"/>
    <n v="664099"/>
    <s v="AfA Sammelposten BGA"/>
    <n v="60"/>
  </r>
  <r>
    <n v="9690"/>
    <x v="791"/>
    <n v="870"/>
    <s v="Büromöbel und sonstige GA"/>
    <x v="1"/>
    <x v="1"/>
    <n v="664870"/>
    <s v="AfA: Büromöbel und sonstige GA"/>
    <n v="72"/>
  </r>
  <r>
    <n v="9700"/>
    <x v="792"/>
    <n v="720"/>
    <s v="Wissenschaftl.Anlagen u.Geräte"/>
    <x v="0"/>
    <x v="0"/>
    <n v="663720"/>
    <s v="AfA:Wissenschaftl.Anl.u.Geräte"/>
    <n v="144"/>
  </r>
  <r>
    <n v="9700"/>
    <x v="792"/>
    <n v="870"/>
    <s v="Büromöbel und sonstige GA"/>
    <x v="1"/>
    <x v="1"/>
    <n v="664870"/>
    <s v="AfA: Büromöbel und sonstige GA"/>
    <n v="144"/>
  </r>
  <r>
    <n v="9710"/>
    <x v="793"/>
    <n v="720"/>
    <s v="Wissenschaftl.Anlagen u.Geräte"/>
    <x v="0"/>
    <x v="0"/>
    <n v="663720"/>
    <s v="AfA:Wissenschaftl.Anl.u.Geräte"/>
    <n v="144"/>
  </r>
  <r>
    <n v="9710"/>
    <x v="793"/>
    <n v="870"/>
    <s v="Büromöbel und sonstige GA"/>
    <x v="1"/>
    <x v="1"/>
    <n v="664870"/>
    <s v="AfA: Büromöbel und sonstige GA"/>
    <n v="144"/>
  </r>
  <r>
    <n v="9720"/>
    <x v="794"/>
    <n v="7303"/>
    <s v="Tontechnik"/>
    <x v="0"/>
    <x v="0"/>
    <n v="6637303"/>
    <s v="AfA: Tontechnik"/>
    <n v="96"/>
  </r>
  <r>
    <n v="9720"/>
    <x v="794"/>
    <n v="7281"/>
    <s v="Flügel, Klavier, Diskflügel"/>
    <x v="14"/>
    <x v="14"/>
    <n v="6637281"/>
    <s v="Afa:Flügel, Klavier"/>
    <n v="360"/>
  </r>
  <r>
    <n v="9720"/>
    <x v="794"/>
    <n v="870"/>
    <s v="Büromöbel und sonstige GA"/>
    <x v="1"/>
    <x v="1"/>
    <n v="664870"/>
    <s v="AfA: Büromöbel und sonstige GA"/>
    <n v="144"/>
  </r>
  <r>
    <m/>
    <x v="795"/>
    <n v="7287"/>
    <s v="Streichinstrumente"/>
    <x v="0"/>
    <x v="0"/>
    <m/>
    <m/>
    <n v="600"/>
  </r>
  <r>
    <m/>
    <x v="795"/>
    <n v="7282"/>
    <s v="Orgel"/>
    <x v="0"/>
    <x v="0"/>
    <n v="6637282"/>
    <s v="Afa:Orgel"/>
    <n v="360"/>
  </r>
  <r>
    <m/>
    <x v="795"/>
    <n v="7281"/>
    <s v="Flügel, Klavier, Diskflügel"/>
    <x v="0"/>
    <x v="0"/>
    <n v="6637281"/>
    <s v="Afa:Flügel, Klavier"/>
    <n v="240"/>
  </r>
  <r>
    <m/>
    <x v="795"/>
    <n v="7287"/>
    <s v="Streichinstrumente"/>
    <x v="0"/>
    <x v="0"/>
    <m/>
    <m/>
    <n v="180"/>
  </r>
  <r>
    <m/>
    <x v="795"/>
    <n v="7283"/>
    <s v="Cembalo/sonst.hist.Tasteninst."/>
    <x v="0"/>
    <x v="0"/>
    <m/>
    <m/>
    <n v="180"/>
  </r>
  <r>
    <m/>
    <x v="795"/>
    <n v="7288"/>
    <s v="Zupfinstrumente"/>
    <x v="0"/>
    <x v="0"/>
    <n v="6637288"/>
    <s v="AfA:Zupfinstrumente"/>
    <n v="180"/>
  </r>
  <r>
    <m/>
    <x v="795"/>
    <n v="7284"/>
    <s v="Holzblasinstrumente"/>
    <x v="0"/>
    <x v="0"/>
    <m/>
    <m/>
    <n v="180"/>
  </r>
  <r>
    <m/>
    <x v="795"/>
    <n v="7281"/>
    <s v="Flügel, Klavier, Diskflügel"/>
    <x v="0"/>
    <x v="0"/>
    <n v="6637281"/>
    <s v="Afa:Flügel, Klavier"/>
    <n v="180"/>
  </r>
  <r>
    <m/>
    <x v="795"/>
    <n v="7281"/>
    <s v="Flügel, Klavier, Diskflügel"/>
    <x v="0"/>
    <x v="0"/>
    <n v="6637281"/>
    <s v="Afa:Flügel, Klavier"/>
    <n v="120"/>
  </r>
  <r>
    <m/>
    <x v="795"/>
    <n v="7288"/>
    <s v="Zupfinstrumente"/>
    <x v="0"/>
    <x v="0"/>
    <n v="6637288"/>
    <s v="AfA:Zupfinstrumente"/>
    <n v="120"/>
  </r>
  <r>
    <m/>
    <x v="795"/>
    <n v="7285"/>
    <s v="Blechblasinstrumente"/>
    <x v="0"/>
    <x v="0"/>
    <m/>
    <m/>
    <n v="120"/>
  </r>
  <r>
    <m/>
    <x v="795"/>
    <n v="7286"/>
    <s v="Schlagzeug"/>
    <x v="0"/>
    <x v="0"/>
    <m/>
    <m/>
    <n v="120"/>
  </r>
  <r>
    <m/>
    <x v="795"/>
    <n v="7286"/>
    <s v="Schlagzeug"/>
    <x v="0"/>
    <x v="0"/>
    <m/>
    <m/>
    <n v="60"/>
  </r>
  <r>
    <m/>
    <x v="795"/>
    <n v="7289"/>
    <s v="Elektronische Instrumente"/>
    <x v="0"/>
    <x v="0"/>
    <n v="6637289"/>
    <s v="AfA:Elektronische Instrumente"/>
    <n v="60"/>
  </r>
  <r>
    <n v="9730"/>
    <x v="796"/>
    <n v="7302"/>
    <s v="Medientechnik"/>
    <x v="14"/>
    <x v="14"/>
    <n v="6637302"/>
    <s v="AfA: Medientechnik"/>
    <n v="96"/>
  </r>
  <r>
    <n v="9730"/>
    <x v="796"/>
    <n v="720"/>
    <s v="Wissenschaftl.Anlagen u.Geräte"/>
    <x v="0"/>
    <x v="0"/>
    <n v="663720"/>
    <s v="AfA:Wissenschaftl.Anl.u.Geräte"/>
    <n v="144"/>
  </r>
  <r>
    <n v="9730"/>
    <x v="796"/>
    <n v="790"/>
    <s v="Geringwertige Anl.u. Maschinen"/>
    <x v="4"/>
    <x v="4"/>
    <n v="663790"/>
    <s v="AfA: GWG Anlagen und Maschinen"/>
    <n v="1"/>
  </r>
  <r>
    <n v="9730"/>
    <x v="796"/>
    <n v="870"/>
    <s v="Büromöbel und sonstige GA"/>
    <x v="1"/>
    <x v="1"/>
    <n v="664870"/>
    <s v="AfA: Büromöbel und sonstige GA"/>
    <n v="144"/>
  </r>
  <r>
    <n v="9730"/>
    <x v="796"/>
    <n v="79100"/>
    <s v="Sammelp. techn. Anl.u.Maschine"/>
    <x v="5"/>
    <x v="5"/>
    <n v="663009"/>
    <s v="AfA Sammelposten techn. Anlage"/>
    <n v="60"/>
  </r>
  <r>
    <n v="9730"/>
    <x v="796"/>
    <n v="850"/>
    <s v="Sonstige Betriebsausstattung"/>
    <x v="1"/>
    <x v="1"/>
    <n v="664850"/>
    <s v="AfA: Sonst.Betriebsausstattung"/>
    <n v="180"/>
  </r>
  <r>
    <n v="9730"/>
    <x v="796"/>
    <n v="860"/>
    <s v="Büroma.,Org.mittel u.Komm.anl."/>
    <x v="9"/>
    <x v="9"/>
    <n v="664860"/>
    <s v="AfA:Büroma/Org.mittel/Komm.anl"/>
    <n v="108"/>
  </r>
  <r>
    <n v="9740"/>
    <x v="797"/>
    <n v="720"/>
    <s v="Wissenschaftl.Anlagen u.Geräte"/>
    <x v="0"/>
    <x v="0"/>
    <n v="663720"/>
    <s v="AfA:Wissenschaftl.Anl.u.Geräte"/>
    <n v="72"/>
  </r>
  <r>
    <n v="9740"/>
    <x v="797"/>
    <n v="870"/>
    <s v="Büromöbel und sonstige GA"/>
    <x v="1"/>
    <x v="1"/>
    <n v="664870"/>
    <s v="AfA: Büromöbel und sonstige GA"/>
    <n v="72"/>
  </r>
  <r>
    <n v="9750"/>
    <x v="798"/>
    <n v="850"/>
    <s v="Sonstige Betriebsausstattung"/>
    <x v="0"/>
    <x v="0"/>
    <n v="664850"/>
    <s v="AfA: Sonst.Betriebsausstattung"/>
    <n v="72"/>
  </r>
  <r>
    <n v="9750"/>
    <x v="798"/>
    <n v="720"/>
    <s v="Wissenschaftl.Anlagen u.Geräte"/>
    <x v="0"/>
    <x v="0"/>
    <n v="663720"/>
    <s v="AfA:Wissenschaftl.Anl.u.Geräte"/>
    <n v="72"/>
  </r>
  <r>
    <n v="9750"/>
    <x v="798"/>
    <n v="870"/>
    <s v="Büromöbel und sonstige GA"/>
    <x v="1"/>
    <x v="1"/>
    <n v="664870"/>
    <s v="AfA: Büromöbel und sonstige GA"/>
    <n v="72"/>
  </r>
  <r>
    <n v="9760"/>
    <x v="799"/>
    <n v="720"/>
    <s v="Wissenschaftl.Anlagen u.Geräte"/>
    <x v="0"/>
    <x v="0"/>
    <n v="663720"/>
    <s v="AfA:Wissenschaftl.Anl.u.Geräte"/>
    <n v="96"/>
  </r>
  <r>
    <n v="9760"/>
    <x v="799"/>
    <n v="870"/>
    <s v="Büromöbel und sonstige GA"/>
    <x v="1"/>
    <x v="1"/>
    <n v="664870"/>
    <s v="AfA: Büromöbel und sonstige GA"/>
    <n v="96"/>
  </r>
  <r>
    <n v="9780"/>
    <x v="800"/>
    <n v="870"/>
    <s v="Büromöbel und sonstige GA"/>
    <x v="2"/>
    <x v="2"/>
    <n v="664870"/>
    <s v="AfA: Büromöbel und sonstige GA"/>
    <n v="180"/>
  </r>
  <r>
    <n v="9791"/>
    <x v="801"/>
    <n v="881"/>
    <s v="Literatur u. Medien ND 4J"/>
    <x v="27"/>
    <x v="27"/>
    <n v="664881"/>
    <s v="AfA:Literatur/Medien ND 4J"/>
    <n v="60"/>
  </r>
  <r>
    <n v="9792"/>
    <x v="802"/>
    <n v="8821"/>
    <s v="Bücher ND 10J"/>
    <x v="27"/>
    <x v="27"/>
    <n v="6648821"/>
    <s v="AfA: Bücher"/>
    <n v="120"/>
  </r>
  <r>
    <n v="9792"/>
    <x v="802"/>
    <n v="8822"/>
    <s v="Zeitschriften/Zeitungen ND 10J"/>
    <x v="27"/>
    <x v="27"/>
    <n v="6648822"/>
    <s v="AfA: Zeitschriften/Zeitungen"/>
    <n v="120"/>
  </r>
  <r>
    <n v="9792"/>
    <x v="802"/>
    <n v="8823"/>
    <s v="AV-Medien ND 10J"/>
    <x v="27"/>
    <x v="27"/>
    <n v="6648823"/>
    <s v="AfA: AV-Medien"/>
    <n v="120"/>
  </r>
  <r>
    <n v="9792"/>
    <x v="802"/>
    <n v="88231"/>
    <s v="AV-Medien ND 10J digital"/>
    <x v="27"/>
    <x v="27"/>
    <n v="66488231"/>
    <s v="AfA: AV-Medien digital"/>
    <n v="120"/>
  </r>
  <r>
    <n v="9792"/>
    <x v="802"/>
    <n v="8824"/>
    <s v="Normen ND 10J"/>
    <x v="27"/>
    <x v="27"/>
    <n v="6648824"/>
    <s v="AfA: Normen"/>
    <n v="120"/>
  </r>
  <r>
    <n v="9792"/>
    <x v="802"/>
    <n v="8825"/>
    <s v="Patentschriften ND 10J"/>
    <x v="27"/>
    <x v="27"/>
    <n v="6648825"/>
    <s v="AfA: Patentschriften"/>
    <n v="120"/>
  </r>
  <r>
    <n v="9792"/>
    <x v="802"/>
    <n v="8826"/>
    <s v="Elektrische Medien (ohne AV) N"/>
    <x v="27"/>
    <x v="27"/>
    <n v="6648826"/>
    <s v="AfA: Elektr. Medien (ohne AV)"/>
    <n v="120"/>
  </r>
  <r>
    <n v="9792"/>
    <x v="802"/>
    <n v="882"/>
    <s v="Literatur u. Medien ND 10J"/>
    <x v="27"/>
    <x v="27"/>
    <n v="664882"/>
    <s v="AfA:Literatur/Medien ND 10J"/>
    <n v="120"/>
  </r>
  <r>
    <n v="9792"/>
    <x v="802"/>
    <n v="8827"/>
    <s v="Loseblattsammlung/Ergänz."/>
    <x v="27"/>
    <x v="27"/>
    <n v="6648827"/>
    <s v="AfA: Loseblattsammlung/Erg."/>
    <n v="120"/>
  </r>
  <r>
    <n v="9793"/>
    <x v="803"/>
    <n v="883"/>
    <s v="Literatur u. Medien ND 0J"/>
    <x v="27"/>
    <x v="27"/>
    <n v="664883"/>
    <s v="AfA:Literatur/Medien ND 0J"/>
    <n v="0"/>
  </r>
  <r>
    <n v="9800"/>
    <x v="804"/>
    <n v="700"/>
    <s v="Anl.u.Masch.d.E-vers.u.Betr-T"/>
    <x v="3"/>
    <x v="3"/>
    <n v="663700"/>
    <s v="AfA:Anl/Masch.d. E-ver/B-tech."/>
    <n v="228"/>
  </r>
  <r>
    <n v="9800"/>
    <x v="804"/>
    <n v="720"/>
    <s v="Wissenschaftl.Anlagen u.Geräte"/>
    <x v="0"/>
    <x v="0"/>
    <n v="663720"/>
    <s v="AfA:Wissenschaftl.Anl.u.Geräte"/>
    <n v="240"/>
  </r>
  <r>
    <n v="9800"/>
    <x v="804"/>
    <n v="850"/>
    <s v="Sonstige Betriebsausstattung"/>
    <x v="1"/>
    <x v="1"/>
    <n v="664850"/>
    <s v="AfA: Sonst.Betriebsausstattung"/>
    <n v="180"/>
  </r>
  <r>
    <n v="9810"/>
    <x v="805"/>
    <n v="700"/>
    <s v="Anl.u.Masch.d.E-vers.u.Betr-T"/>
    <x v="3"/>
    <x v="3"/>
    <n v="663700"/>
    <s v="AfA:Anl/Masch.d. E-ver/B-tech."/>
    <n v="120"/>
  </r>
  <r>
    <n v="9820"/>
    <x v="806"/>
    <n v="700"/>
    <s v="Anl.u.Masch.d.E-vers.u.Betr-T"/>
    <x v="3"/>
    <x v="3"/>
    <n v="663700"/>
    <s v="AfA:Anl/Masch.d. E-ver/B-tech."/>
    <n v="144"/>
  </r>
  <r>
    <n v="9830"/>
    <x v="807"/>
    <n v="700"/>
    <s v="Anl.u.Masch.d.E-vers.u.Betr-T"/>
    <x v="3"/>
    <x v="3"/>
    <n v="663700"/>
    <s v="AfA:Anl/Masch.d. E-ver/B-tech."/>
    <n v="240"/>
  </r>
  <r>
    <n v="9830"/>
    <x v="807"/>
    <n v="720"/>
    <s v="Wissenschaftl.Anlagen u.Geräte"/>
    <x v="0"/>
    <x v="0"/>
    <n v="663720"/>
    <s v="AfA:Wissenschaftl.Anl.u.Geräte"/>
    <n v="240"/>
  </r>
  <r>
    <n v="9830"/>
    <x v="807"/>
    <n v="850"/>
    <s v="Sonstige Betriebsausstattung"/>
    <x v="1"/>
    <x v="1"/>
    <n v="664850"/>
    <s v="AfA: Sonst.Betriebsausstattung"/>
    <n v="180"/>
  </r>
  <r>
    <n v="9840"/>
    <x v="808"/>
    <n v="700"/>
    <s v="Anl.u.Masch.d.E-vers.u.Betr-T"/>
    <x v="3"/>
    <x v="3"/>
    <n v="663700"/>
    <s v="AfA:Anl/Masch.d. E-ver/B-tech."/>
    <n v="144"/>
  </r>
  <r>
    <n v="9850"/>
    <x v="809"/>
    <n v="700"/>
    <s v="Anl.u.Masch.d.E-vers.u.Betr-T"/>
    <x v="3"/>
    <x v="3"/>
    <n v="663700"/>
    <s v="AfA:Anl/Masch.d. E-ver/B-tech."/>
    <n v="144"/>
  </r>
  <r>
    <n v="9860"/>
    <x v="810"/>
    <n v="700"/>
    <s v="Anl.u.Masch.d.E-vers.u.Betr-T"/>
    <x v="13"/>
    <x v="13"/>
    <n v="663700"/>
    <s v="AfA:Anl/Masch.d. E-ver/B-tech."/>
    <n v="144"/>
  </r>
  <r>
    <n v="9870"/>
    <x v="811"/>
    <n v="700"/>
    <s v="Anl.u.Masch.d.E-vers.u.Betr-T"/>
    <x v="13"/>
    <x v="13"/>
    <n v="663700"/>
    <s v="AfA:Anl/Masch.d. E-ver/B-tech."/>
    <n v="144"/>
  </r>
  <r>
    <n v="9880"/>
    <x v="812"/>
    <n v="700"/>
    <s v="Anl.u.Masch.d.E-vers.u.Betr-T"/>
    <x v="13"/>
    <x v="13"/>
    <n v="663700"/>
    <s v="AfA:Anl/Masch.d. E-ver/B-tech."/>
    <n v="180"/>
  </r>
  <r>
    <n v="9880"/>
    <x v="812"/>
    <n v="850"/>
    <s v="Sonstige Betriebsausstattung"/>
    <x v="0"/>
    <x v="0"/>
    <n v="664850"/>
    <s v="AfA: Sonst.Betriebsausstattung"/>
    <n v="72"/>
  </r>
  <r>
    <n v="9890"/>
    <x v="813"/>
    <n v="700"/>
    <s v="Anl.u.Masch.d.E-vers.u.Betr-T"/>
    <x v="13"/>
    <x v="13"/>
    <n v="663700"/>
    <s v="AfA:Anl/Masch.d. E-ver/B-tech."/>
    <n v="144"/>
  </r>
  <r>
    <n v="9900"/>
    <x v="814"/>
    <n v="740"/>
    <s v="Anl.u.Ger.f.Arbeitss.Umweltsch"/>
    <x v="1"/>
    <x v="1"/>
    <n v="663740"/>
    <s v="AfA:Anl/Ger.f.A-sich/U-schutz"/>
    <n v="144"/>
  </r>
  <r>
    <n v="9900"/>
    <x v="814"/>
    <n v="870"/>
    <s v="Büromöbel und sonstige GA"/>
    <x v="1"/>
    <x v="1"/>
    <n v="664870"/>
    <s v="AfA: Büromöbel und sonstige GA"/>
    <n v="96"/>
  </r>
  <r>
    <n v="9910"/>
    <x v="815"/>
    <n v="870"/>
    <s v="Büromöbel und sonstige GA"/>
    <x v="1"/>
    <x v="1"/>
    <n v="664870"/>
    <s v="AfA: Büromöbel und sonstige GA"/>
    <n v="144"/>
  </r>
  <r>
    <n v="9920"/>
    <x v="816"/>
    <n v="79100"/>
    <s v="Sammelp. techn. Anl.u.Maschine"/>
    <x v="5"/>
    <x v="5"/>
    <n v="663009"/>
    <s v="AfA Sammelposten techn. Anlage"/>
    <n v="60"/>
  </r>
  <r>
    <n v="9920"/>
    <x v="816"/>
    <n v="790"/>
    <s v="Geringwertige Anl.u. Maschinen"/>
    <x v="4"/>
    <x v="4"/>
    <n v="663790"/>
    <s v="AfA: GWG Anlagen und Maschinen"/>
    <n v="1"/>
  </r>
  <r>
    <n v="9920"/>
    <x v="816"/>
    <n v="820"/>
    <s v="Wkz, W-ger.u.Mod.,Prüf-u.Meßmi"/>
    <x v="4"/>
    <x v="4"/>
    <n v="663790"/>
    <s v="AfA: GWG Anlagen und Maschinen"/>
    <n v="1"/>
  </r>
  <r>
    <n v="9920"/>
    <x v="816"/>
    <n v="870"/>
    <s v="Büromöbel und sonstige GA"/>
    <x v="1"/>
    <x v="1"/>
    <n v="664870"/>
    <s v="AfA: Büromöbel und sonstige GA"/>
    <n v="120"/>
  </r>
  <r>
    <n v="9930"/>
    <x v="817"/>
    <n v="850"/>
    <s v="Sonstige Betriebsausstattung"/>
    <x v="1"/>
    <x v="1"/>
    <n v="664850"/>
    <s v="AfA: Sonst.Betriebsausstattung"/>
    <n v="180"/>
  </r>
  <r>
    <n v="9930"/>
    <x v="817"/>
    <n v="870"/>
    <s v="Büromöbel und sonstige GA"/>
    <x v="1"/>
    <x v="1"/>
    <n v="664870"/>
    <s v="AfA: Büromöbel und sonstige GA"/>
    <n v="120"/>
  </r>
  <r>
    <n v="9940"/>
    <x v="818"/>
    <n v="870"/>
    <s v="Büromöbel und sonstige GA"/>
    <x v="1"/>
    <x v="1"/>
    <n v="664870"/>
    <s v="AfA: Büromöbel und sonstige GA"/>
    <n v="300"/>
  </r>
  <r>
    <n v="9950"/>
    <x v="819"/>
    <n v="870"/>
    <s v="Büromöbel und sonstige GA"/>
    <x v="1"/>
    <x v="1"/>
    <n v="664870"/>
    <s v="AfA: Büromöbel und sonstige GA"/>
    <n v="168"/>
  </r>
  <r>
    <n v="9960"/>
    <x v="820"/>
    <n v="870"/>
    <s v="Büromöbel und sonstige GA"/>
    <x v="1"/>
    <x v="1"/>
    <n v="664870"/>
    <s v="AfA: Büromöbel und sonstige GA"/>
    <n v="156"/>
  </r>
  <r>
    <n v="9970"/>
    <x v="821"/>
    <n v="850"/>
    <s v="Sonstige Betriebsausstattung"/>
    <x v="1"/>
    <x v="1"/>
    <n v="664850"/>
    <s v="AfA: Sonst.Betriebsausstattung"/>
    <n v="180"/>
  </r>
  <r>
    <n v="9970"/>
    <x v="821"/>
    <n v="870"/>
    <s v="Büromöbel und sonstige GA"/>
    <x v="1"/>
    <x v="1"/>
    <n v="664870"/>
    <s v="AfA: Büromöbel und sonstige GA"/>
    <n v="120"/>
  </r>
  <r>
    <n v="9980"/>
    <x v="822"/>
    <n v="870"/>
    <s v="Büromöbel und sonstige GA"/>
    <x v="31"/>
    <x v="31"/>
    <n v="664870"/>
    <s v="AfA: Büromöbel und sonstige GA"/>
    <n v="240"/>
  </r>
  <r>
    <m/>
    <x v="795"/>
    <n v="671"/>
    <s v="PB (Bürom.Dienstr.BuG)"/>
    <x v="25"/>
    <x v="25"/>
    <n v="66671"/>
    <s v="P. Wert. (Bürom.Dienstr.BuG)"/>
    <n v="0"/>
  </r>
  <r>
    <m/>
    <x v="795"/>
    <n v="67"/>
    <s v="Pauschale Bewertungen"/>
    <x v="32"/>
    <x v="32"/>
    <n v="66670"/>
    <s v="P. Wert.(IuK-Ger./-Ausstatt.)"/>
    <n v="0"/>
  </r>
  <r>
    <n v="999913"/>
    <x v="823"/>
    <n v="671"/>
    <s v="PB (Bürom.Dienstr.BuG)"/>
    <x v="33"/>
    <x v="33"/>
    <n v="66671"/>
    <s v="P. Wert. (Bürom.Dienstr.BuG)"/>
    <n v="120"/>
  </r>
  <r>
    <n v="999913"/>
    <x v="823"/>
    <n v="720"/>
    <s v="Wissenschaftl.Anlagen u.Geräte"/>
    <x v="33"/>
    <x v="33"/>
    <n v="663720"/>
    <s v="AfA:Wissenschaftl.Anl.u.Geräte"/>
    <n v="12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1" cacheId="1" applyNumberFormats="0" applyBorderFormats="0" applyFontFormats="0" applyPatternFormats="0" applyAlignmentFormats="0" applyWidthHeightFormats="1" dataCaption="Werte" updatedVersion="4" minRefreshableVersion="3" useAutoFormatting="1" itemPrintTitles="1" createdVersion="4" indent="0" outline="1" outlineData="1" multipleFieldFilters="0">
  <location ref="A3:C714" firstHeaderRow="1" firstDataRow="2" firstDataCol="1" rowPageCount="1" colPageCount="1"/>
  <pivotFields count="9">
    <pivotField showAll="0"/>
    <pivotField axis="axisRow" showAll="0">
      <items count="825">
        <item x="203"/>
        <item x="453"/>
        <item x="770"/>
        <item x="88"/>
        <item x="5"/>
        <item x="411"/>
        <item x="526"/>
        <item x="588"/>
        <item x="596"/>
        <item x="123"/>
        <item x="723"/>
        <item x="618"/>
        <item x="285"/>
        <item x="217"/>
        <item x="30"/>
        <item x="29"/>
        <item x="547"/>
        <item x="389"/>
        <item x="637"/>
        <item x="787"/>
        <item x="589"/>
        <item x="591"/>
        <item x="646"/>
        <item x="67"/>
        <item x="270"/>
        <item x="74"/>
        <item x="148"/>
        <item x="560"/>
        <item x="292"/>
        <item x="814"/>
        <item x="736"/>
        <item x="362"/>
        <item x="156"/>
        <item x="726"/>
        <item x="682"/>
        <item x="315"/>
        <item x="314"/>
        <item x="615"/>
        <item x="735"/>
        <item x="43"/>
        <item x="491"/>
        <item x="579"/>
        <item x="195"/>
        <item x="645"/>
        <item x="693"/>
        <item x="28"/>
        <item x="768"/>
        <item x="607"/>
        <item x="290"/>
        <item x="725"/>
        <item x="630"/>
        <item x="740"/>
        <item x="744"/>
        <item x="558"/>
        <item x="279"/>
        <item x="24"/>
        <item x="485"/>
        <item x="276"/>
        <item x="264"/>
        <item x="265"/>
        <item x="277"/>
        <item x="330"/>
        <item x="386"/>
        <item x="36"/>
        <item x="387"/>
        <item x="169"/>
        <item x="677"/>
        <item x="313"/>
        <item x="802"/>
        <item x="749"/>
        <item x="778"/>
        <item x="785"/>
        <item x="621"/>
        <item x="87"/>
        <item x="183"/>
        <item x="631"/>
        <item x="287"/>
        <item x="680"/>
        <item x="251"/>
        <item x="245"/>
        <item x="633"/>
        <item x="600"/>
        <item x="598"/>
        <item x="582"/>
        <item x="584"/>
        <item x="708"/>
        <item x="31"/>
        <item x="793"/>
        <item x="424"/>
        <item x="319"/>
        <item x="102"/>
        <item x="23"/>
        <item x="448"/>
        <item x="129"/>
        <item x="528"/>
        <item x="595"/>
        <item x="750"/>
        <item x="80"/>
        <item x="504"/>
        <item x="79"/>
        <item x="135"/>
        <item x="281"/>
        <item x="278"/>
        <item x="643"/>
        <item x="167"/>
        <item x="719"/>
        <item x="658"/>
        <item x="351"/>
        <item x="659"/>
        <item x="192"/>
        <item x="108"/>
        <item x="160"/>
        <item x="255"/>
        <item x="104"/>
        <item x="790"/>
        <item x="734"/>
        <item x="364"/>
        <item x="575"/>
        <item x="572"/>
        <item x="307"/>
        <item x="114"/>
        <item x="306"/>
        <item x="112"/>
        <item x="224"/>
        <item x="305"/>
        <item x="419"/>
        <item x="417"/>
        <item x="412"/>
        <item x="418"/>
        <item x="566"/>
        <item x="144"/>
        <item x="508"/>
        <item x="476"/>
        <item x="64"/>
        <item x="532"/>
        <item x="714"/>
        <item x="706"/>
        <item x="113"/>
        <item x="308"/>
        <item x="490"/>
        <item x="149"/>
        <item x="347"/>
        <item x="55"/>
        <item x="252"/>
        <item x="33"/>
        <item x="268"/>
        <item x="797"/>
        <item x="103"/>
        <item x="821"/>
        <item x="427"/>
        <item x="466"/>
        <item x="488"/>
        <item x="368"/>
        <item x="578"/>
        <item x="543"/>
        <item x="556"/>
        <item x="555"/>
        <item x="542"/>
        <item x="464"/>
        <item x="141"/>
        <item x="592"/>
        <item x="811"/>
        <item x="810"/>
        <item x="440"/>
        <item x="449"/>
        <item x="521"/>
        <item x="99"/>
        <item x="422"/>
        <item x="100"/>
        <item x="206"/>
        <item x="280"/>
        <item x="423"/>
        <item x="218"/>
        <item x="107"/>
        <item x="513"/>
        <item x="300"/>
        <item x="199"/>
        <item x="626"/>
        <item x="151"/>
        <item x="170"/>
        <item x="523"/>
        <item x="494"/>
        <item x="710"/>
        <item x="544"/>
        <item x="519"/>
        <item x="297"/>
        <item x="301"/>
        <item x="299"/>
        <item x="817"/>
        <item x="742"/>
        <item x="816"/>
        <item x="106"/>
        <item x="458"/>
        <item x="84"/>
        <item x="664"/>
        <item x="465"/>
        <item x="248"/>
        <item x="640"/>
        <item x="691"/>
        <item x="806"/>
        <item x="384"/>
        <item x="733"/>
        <item x="639"/>
        <item x="670"/>
        <item x="569"/>
        <item x="732"/>
        <item x="225"/>
        <item x="812"/>
        <item x="321"/>
        <item x="73"/>
        <item x="201"/>
        <item x="375"/>
        <item x="121"/>
        <item x="352"/>
        <item x="1"/>
        <item x="14"/>
        <item x="702"/>
        <item x="136"/>
        <item x="132"/>
        <item x="374"/>
        <item x="365"/>
        <item x="776"/>
        <item x="718"/>
        <item x="249"/>
        <item x="316"/>
        <item x="176"/>
        <item x="188"/>
        <item x="492"/>
        <item x="457"/>
        <item x="81"/>
        <item x="636"/>
        <item x="619"/>
        <item x="616"/>
        <item x="34"/>
        <item x="197"/>
        <item x="730"/>
        <item x="198"/>
        <item x="320"/>
        <item x="567"/>
        <item x="397"/>
        <item x="606"/>
        <item x="257"/>
        <item x="807"/>
        <item x="692"/>
        <item x="660"/>
        <item x="426"/>
        <item x="267"/>
        <item x="19"/>
        <item x="286"/>
        <item x="209"/>
        <item x="174"/>
        <item x="416"/>
        <item x="168"/>
        <item x="662"/>
        <item x="642"/>
        <item x="663"/>
        <item x="72"/>
        <item x="441"/>
        <item x="413"/>
        <item x="496"/>
        <item x="10"/>
        <item x="71"/>
        <item x="451"/>
        <item x="661"/>
        <item x="577"/>
        <item x="44"/>
        <item x="273"/>
        <item x="236"/>
        <item x="518"/>
        <item x="459"/>
        <item x="564"/>
        <item x="721"/>
        <item x="331"/>
        <item x="622"/>
        <item x="271"/>
        <item x="620"/>
        <item x="431"/>
        <item x="430"/>
        <item x="698"/>
        <item x="685"/>
        <item x="688"/>
        <item x="676"/>
        <item x="751"/>
        <item x="210"/>
        <item x="143"/>
        <item x="20"/>
        <item x="743"/>
        <item x="627"/>
        <item x="774"/>
        <item x="536"/>
        <item x="21"/>
        <item x="563"/>
        <item x="799"/>
        <item x="753"/>
        <item x="625"/>
        <item x="727"/>
        <item x="219"/>
        <item x="756"/>
        <item x="757"/>
        <item x="394"/>
        <item x="91"/>
        <item x="334"/>
        <item x="687"/>
        <item x="775"/>
        <item x="781"/>
        <item x="686"/>
        <item x="745"/>
        <item x="186"/>
        <item x="187"/>
        <item x="617"/>
        <item x="428"/>
        <item x="310"/>
        <item x="585"/>
        <item x="683"/>
        <item x="9"/>
        <item x="400"/>
        <item x="772"/>
        <item x="771"/>
        <item x="769"/>
        <item x="716"/>
        <item x="666"/>
        <item x="722"/>
        <item x="93"/>
        <item x="777"/>
        <item x="462"/>
        <item x="373"/>
        <item x="468"/>
        <item x="479"/>
        <item x="470"/>
        <item x="409"/>
        <item x="215"/>
        <item x="552"/>
        <item x="673"/>
        <item x="792"/>
        <item x="228"/>
        <item x="766"/>
        <item x="116"/>
        <item x="340"/>
        <item x="486"/>
        <item x="471"/>
        <item x="512"/>
        <item x="535"/>
        <item x="487"/>
        <item x="801"/>
        <item x="602"/>
        <item x="603"/>
        <item x="182"/>
        <item x="3"/>
        <item x="679"/>
        <item x="125"/>
        <item x="269"/>
        <item x="385"/>
        <item x="553"/>
        <item x="309"/>
        <item x="13"/>
        <item x="594"/>
        <item x="25"/>
        <item x="671"/>
        <item x="190"/>
        <item x="184"/>
        <item x="180"/>
        <item x="376"/>
        <item x="177"/>
        <item x="137"/>
        <item x="704"/>
        <item x="715"/>
        <item x="580"/>
        <item x="62"/>
        <item x="648"/>
        <item x="574"/>
        <item x="407"/>
        <item x="761"/>
        <item x="348"/>
        <item x="333"/>
        <item x="39"/>
        <item x="275"/>
        <item x="546"/>
        <item x="0"/>
        <item x="612"/>
        <item x="454"/>
        <item x="127"/>
        <item x="530"/>
        <item x="359"/>
        <item x="527"/>
        <item x="516"/>
        <item x="124"/>
        <item x="728"/>
        <item x="529"/>
        <item x="122"/>
        <item x="435"/>
        <item x="49"/>
        <item x="221"/>
        <item x="611"/>
        <item x="531"/>
        <item x="370"/>
        <item x="450"/>
        <item x="396"/>
        <item x="444"/>
        <item x="406"/>
        <item x="405"/>
        <item x="392"/>
        <item x="568"/>
        <item x="76"/>
        <item x="624"/>
        <item x="237"/>
        <item x="460"/>
        <item x="69"/>
        <item x="341"/>
        <item x="250"/>
        <item x="381"/>
        <item x="78"/>
        <item x="819"/>
        <item x="794"/>
        <item x="150"/>
        <item x="786"/>
        <item x="329"/>
        <item x="211"/>
        <item x="304"/>
        <item x="230"/>
        <item x="632"/>
        <item x="70"/>
        <item x="472"/>
        <item x="45"/>
        <item x="54"/>
        <item x="140"/>
        <item x="142"/>
        <item x="809"/>
        <item x="369"/>
        <item x="134"/>
        <item x="339"/>
        <item x="335"/>
        <item x="332"/>
        <item x="323"/>
        <item x="481"/>
        <item x="484"/>
        <item x="63"/>
        <item x="705"/>
        <item x="593"/>
        <item x="157"/>
        <item x="155"/>
        <item x="408"/>
        <item x="324"/>
        <item x="42"/>
        <item x="138"/>
        <item x="163"/>
        <item x="823"/>
        <item x="89"/>
        <item x="131"/>
        <item x="282"/>
        <item x="196"/>
        <item x="214"/>
        <item x="383"/>
        <item x="115"/>
        <item x="439"/>
        <item x="438"/>
        <item x="474"/>
        <item x="475"/>
        <item x="145"/>
        <item x="605"/>
        <item x="56"/>
        <item x="446"/>
        <item x="443"/>
        <item x="421"/>
        <item x="401"/>
        <item x="425"/>
        <item x="445"/>
        <item x="350"/>
        <item x="452"/>
        <item x="709"/>
        <item x="576"/>
        <item x="573"/>
        <item x="432"/>
        <item x="117"/>
        <item x="133"/>
        <item x="118"/>
        <item x="165"/>
        <item x="179"/>
        <item x="246"/>
        <item x="483"/>
        <item x="302"/>
        <item x="628"/>
        <item x="609"/>
        <item x="371"/>
        <item x="262"/>
        <item x="533"/>
        <item x="220"/>
        <item x="325"/>
        <item x="266"/>
        <item x="355"/>
        <item x="641"/>
        <item x="549"/>
        <item x="109"/>
        <item x="295"/>
        <item x="65"/>
        <item x="152"/>
        <item x="414"/>
        <item x="410"/>
        <item x="506"/>
        <item x="162"/>
        <item x="200"/>
        <item x="788"/>
        <item x="657"/>
        <item x="85"/>
        <item x="235"/>
        <item x="434"/>
        <item x="398"/>
        <item x="442"/>
        <item x="550"/>
        <item x="360"/>
        <item x="284"/>
        <item x="354"/>
        <item x="357"/>
        <item x="353"/>
        <item x="356"/>
        <item x="358"/>
        <item x="363"/>
        <item x="38"/>
        <item x="388"/>
        <item x="800"/>
        <item x="583"/>
        <item x="6"/>
        <item x="4"/>
        <item x="565"/>
        <item x="717"/>
        <item x="461"/>
        <item x="367"/>
        <item x="674"/>
        <item x="205"/>
        <item x="256"/>
        <item x="395"/>
        <item x="171"/>
        <item x="741"/>
        <item x="748"/>
        <item x="747"/>
        <item x="738"/>
        <item x="803"/>
        <item x="82"/>
        <item x="808"/>
        <item x="181"/>
        <item x="96"/>
        <item x="35"/>
        <item x="500"/>
        <item x="274"/>
        <item x="780"/>
        <item x="191"/>
        <item x="97"/>
        <item x="48"/>
        <item x="98"/>
        <item x="613"/>
        <item x="739"/>
        <item x="638"/>
        <item x="47"/>
        <item x="763"/>
        <item x="501"/>
        <item x="128"/>
        <item x="68"/>
        <item x="204"/>
        <item x="194"/>
        <item x="599"/>
        <item x="665"/>
        <item x="608"/>
        <item x="541"/>
        <item x="571"/>
        <item x="534"/>
        <item x="420"/>
        <item x="551"/>
        <item x="60"/>
        <item x="32"/>
        <item x="561"/>
        <item x="391"/>
        <item x="166"/>
        <item x="233"/>
        <item x="119"/>
        <item x="283"/>
        <item x="8"/>
        <item x="303"/>
        <item x="294"/>
        <item x="328"/>
        <item x="318"/>
        <item x="623"/>
        <item x="382"/>
        <item x="92"/>
        <item x="399"/>
        <item x="791"/>
        <item x="83"/>
        <item x="111"/>
        <item x="694"/>
        <item x="272"/>
        <item x="782"/>
        <item x="473"/>
        <item x="463"/>
        <item x="213"/>
        <item x="712"/>
        <item x="437"/>
        <item x="729"/>
        <item x="703"/>
        <item x="720"/>
        <item x="52"/>
        <item x="253"/>
        <item x="243"/>
        <item x="684"/>
        <item x="489"/>
        <item x="515"/>
        <item x="447"/>
        <item x="480"/>
        <item x="429"/>
        <item x="647"/>
        <item x="629"/>
        <item x="581"/>
        <item x="755"/>
        <item x="415"/>
        <item x="337"/>
        <item x="223"/>
        <item x="498"/>
        <item x="675"/>
        <item x="656"/>
        <item x="813"/>
        <item x="507"/>
        <item x="344"/>
        <item x="773"/>
        <item x="263"/>
        <item x="746"/>
        <item x="650"/>
        <item x="436"/>
        <item x="509"/>
        <item x="153"/>
        <item x="456"/>
        <item x="147"/>
        <item x="433"/>
        <item x="146"/>
        <item x="75"/>
        <item x="759"/>
        <item x="760"/>
        <item x="66"/>
        <item x="336"/>
        <item x="258"/>
        <item x="193"/>
        <item x="377"/>
        <item x="343"/>
        <item x="59"/>
        <item x="510"/>
        <item x="41"/>
        <item x="380"/>
        <item x="231"/>
        <item x="322"/>
        <item x="2"/>
        <item x="372"/>
        <item x="212"/>
        <item x="58"/>
        <item x="232"/>
        <item x="126"/>
        <item x="379"/>
        <item x="378"/>
        <item x="37"/>
        <item x="57"/>
        <item x="478"/>
        <item x="699"/>
        <item x="216"/>
        <item x="690"/>
        <item x="467"/>
        <item x="469"/>
        <item x="234"/>
        <item x="12"/>
        <item x="16"/>
        <item x="202"/>
        <item x="139"/>
        <item x="242"/>
        <item x="520"/>
        <item x="240"/>
        <item x="239"/>
        <item x="238"/>
        <item x="51"/>
        <item x="50"/>
        <item x="404"/>
        <item x="678"/>
        <item x="259"/>
        <item x="261"/>
        <item x="260"/>
        <item x="644"/>
        <item x="86"/>
        <item x="587"/>
        <item x="538"/>
        <item x="361"/>
        <item x="173"/>
        <item x="154"/>
        <item x="497"/>
        <item x="696"/>
        <item x="338"/>
        <item x="652"/>
        <item x="724"/>
        <item x="95"/>
        <item x="482"/>
        <item x="798"/>
        <item x="559"/>
        <item x="545"/>
        <item x="610"/>
        <item x="254"/>
        <item x="161"/>
        <item x="402"/>
        <item x="342"/>
        <item x="762"/>
        <item x="229"/>
        <item x="554"/>
        <item x="241"/>
        <item x="26"/>
        <item x="293"/>
        <item x="27"/>
        <item x="291"/>
        <item x="22"/>
        <item x="17"/>
        <item x="697"/>
        <item x="40"/>
        <item x="227"/>
        <item x="804"/>
        <item x="15"/>
        <item x="11"/>
        <item x="90"/>
        <item x="296"/>
        <item x="298"/>
        <item x="818"/>
        <item x="18"/>
        <item x="311"/>
        <item x="61"/>
        <item x="701"/>
        <item x="455"/>
        <item x="189"/>
        <item x="634"/>
        <item x="53"/>
        <item x="289"/>
        <item x="700"/>
        <item x="477"/>
        <item x="346"/>
        <item x="695"/>
        <item x="689"/>
        <item x="390"/>
        <item x="815"/>
        <item x="737"/>
        <item x="158"/>
        <item x="288"/>
        <item x="505"/>
        <item x="226"/>
        <item x="597"/>
        <item x="495"/>
        <item x="767"/>
        <item x="758"/>
        <item x="649"/>
        <item x="172"/>
        <item x="754"/>
        <item x="393"/>
        <item x="681"/>
        <item x="651"/>
        <item x="667"/>
        <item x="668"/>
        <item x="349"/>
        <item x="345"/>
        <item x="7"/>
        <item x="366"/>
        <item x="94"/>
        <item x="614"/>
        <item x="326"/>
        <item x="655"/>
        <item x="669"/>
        <item x="672"/>
        <item x="653"/>
        <item x="654"/>
        <item x="586"/>
        <item x="570"/>
        <item x="244"/>
        <item x="120"/>
        <item x="779"/>
        <item x="731"/>
        <item x="820"/>
        <item x="499"/>
        <item x="502"/>
        <item x="522"/>
        <item x="557"/>
        <item x="525"/>
        <item x="130"/>
        <item x="711"/>
        <item x="822"/>
        <item x="178"/>
        <item x="796"/>
        <item x="317"/>
        <item x="789"/>
        <item x="784"/>
        <item x="783"/>
        <item x="164"/>
        <item x="159"/>
        <item x="208"/>
        <item x="247"/>
        <item x="805"/>
        <item x="539"/>
        <item x="493"/>
        <item x="403"/>
        <item x="764"/>
        <item x="175"/>
        <item x="185"/>
        <item x="765"/>
        <item x="562"/>
        <item x="207"/>
        <item x="46"/>
        <item x="707"/>
        <item x="635"/>
        <item x="517"/>
        <item x="537"/>
        <item x="503"/>
        <item x="327"/>
        <item x="752"/>
        <item x="604"/>
        <item x="548"/>
        <item x="713"/>
        <item x="312"/>
        <item x="590"/>
        <item x="101"/>
        <item x="77"/>
        <item x="601"/>
        <item x="105"/>
        <item x="540"/>
        <item x="222"/>
        <item x="511"/>
        <item x="514"/>
        <item x="524"/>
        <item x="110"/>
        <item x="795"/>
        <item t="default"/>
      </items>
    </pivotField>
    <pivotField showAll="0"/>
    <pivotField showAll="0"/>
    <pivotField axis="axisCol" showAll="0">
      <items count="35">
        <item x="10"/>
        <item x="2"/>
        <item x="31"/>
        <item x="8"/>
        <item x="1"/>
        <item x="30"/>
        <item x="28"/>
        <item x="26"/>
        <item x="33"/>
        <item x="11"/>
        <item x="9"/>
        <item x="32"/>
        <item x="24"/>
        <item x="25"/>
        <item x="27"/>
        <item x="17"/>
        <item x="29"/>
        <item x="16"/>
        <item x="7"/>
        <item x="15"/>
        <item x="18"/>
        <item x="3"/>
        <item x="0"/>
        <item x="6"/>
        <item x="12"/>
        <item x="13"/>
        <item x="14"/>
        <item x="4"/>
        <item x="5"/>
        <item x="19"/>
        <item x="20"/>
        <item x="21"/>
        <item x="22"/>
        <item x="23"/>
        <item t="default"/>
      </items>
    </pivotField>
    <pivotField axis="axisPage" showAll="0">
      <items count="35">
        <item x="3"/>
        <item x="20"/>
        <item x="9"/>
        <item x="11"/>
        <item x="21"/>
        <item x="24"/>
        <item x="30"/>
        <item x="15"/>
        <item x="8"/>
        <item x="16"/>
        <item x="17"/>
        <item x="4"/>
        <item x="29"/>
        <item x="18"/>
        <item x="26"/>
        <item x="10"/>
        <item x="27"/>
        <item x="25"/>
        <item x="32"/>
        <item x="33"/>
        <item x="7"/>
        <item x="5"/>
        <item x="28"/>
        <item x="14"/>
        <item x="1"/>
        <item x="12"/>
        <item x="6"/>
        <item x="13"/>
        <item x="19"/>
        <item x="22"/>
        <item x="31"/>
        <item x="2"/>
        <item x="0"/>
        <item x="23"/>
        <item t="default"/>
      </items>
    </pivotField>
    <pivotField showAll="0"/>
    <pivotField showAll="0"/>
    <pivotField dataField="1" showAll="0"/>
  </pivotFields>
  <rowFields count="1">
    <field x="1"/>
  </rowFields>
  <rowItems count="710">
    <i>
      <x/>
    </i>
    <i>
      <x v="1"/>
    </i>
    <i>
      <x v="3"/>
    </i>
    <i>
      <x v="4"/>
    </i>
    <i>
      <x v="5"/>
    </i>
    <i>
      <x v="6"/>
    </i>
    <i>
      <x v="9"/>
    </i>
    <i>
      <x v="10"/>
    </i>
    <i>
      <x v="11"/>
    </i>
    <i>
      <x v="12"/>
    </i>
    <i>
      <x v="13"/>
    </i>
    <i>
      <x v="14"/>
    </i>
    <i>
      <x v="15"/>
    </i>
    <i>
      <x v="16"/>
    </i>
    <i>
      <x v="17"/>
    </i>
    <i>
      <x v="21"/>
    </i>
    <i>
      <x v="22"/>
    </i>
    <i>
      <x v="23"/>
    </i>
    <i>
      <x v="24"/>
    </i>
    <i>
      <x v="25"/>
    </i>
    <i>
      <x v="26"/>
    </i>
    <i>
      <x v="27"/>
    </i>
    <i>
      <x v="28"/>
    </i>
    <i>
      <x v="31"/>
    </i>
    <i>
      <x v="32"/>
    </i>
    <i>
      <x v="33"/>
    </i>
    <i>
      <x v="34"/>
    </i>
    <i>
      <x v="35"/>
    </i>
    <i>
      <x v="36"/>
    </i>
    <i>
      <x v="39"/>
    </i>
    <i>
      <x v="40"/>
    </i>
    <i>
      <x v="41"/>
    </i>
    <i>
      <x v="42"/>
    </i>
    <i>
      <x v="43"/>
    </i>
    <i>
      <x v="44"/>
    </i>
    <i>
      <x v="45"/>
    </i>
    <i>
      <x v="47"/>
    </i>
    <i>
      <x v="48"/>
    </i>
    <i>
      <x v="49"/>
    </i>
    <i>
      <x v="53"/>
    </i>
    <i>
      <x v="54"/>
    </i>
    <i>
      <x v="55"/>
    </i>
    <i>
      <x v="56"/>
    </i>
    <i>
      <x v="57"/>
    </i>
    <i>
      <x v="58"/>
    </i>
    <i>
      <x v="59"/>
    </i>
    <i>
      <x v="60"/>
    </i>
    <i>
      <x v="61"/>
    </i>
    <i>
      <x v="62"/>
    </i>
    <i>
      <x v="63"/>
    </i>
    <i>
      <x v="64"/>
    </i>
    <i>
      <x v="65"/>
    </i>
    <i>
      <x v="66"/>
    </i>
    <i>
      <x v="67"/>
    </i>
    <i>
      <x v="73"/>
    </i>
    <i>
      <x v="74"/>
    </i>
    <i>
      <x v="76"/>
    </i>
    <i>
      <x v="77"/>
    </i>
    <i>
      <x v="78"/>
    </i>
    <i>
      <x v="79"/>
    </i>
    <i>
      <x v="81"/>
    </i>
    <i>
      <x v="85"/>
    </i>
    <i>
      <x v="86"/>
    </i>
    <i>
      <x v="87"/>
    </i>
    <i>
      <x v="88"/>
    </i>
    <i>
      <x v="89"/>
    </i>
    <i>
      <x v="90"/>
    </i>
    <i>
      <x v="91"/>
    </i>
    <i>
      <x v="92"/>
    </i>
    <i>
      <x v="93"/>
    </i>
    <i>
      <x v="94"/>
    </i>
    <i>
      <x v="95"/>
    </i>
    <i>
      <x v="97"/>
    </i>
    <i>
      <x v="98"/>
    </i>
    <i>
      <x v="99"/>
    </i>
    <i>
      <x v="100"/>
    </i>
    <i>
      <x v="101"/>
    </i>
    <i>
      <x v="102"/>
    </i>
    <i>
      <x v="103"/>
    </i>
    <i>
      <x v="104"/>
    </i>
    <i>
      <x v="105"/>
    </i>
    <i>
      <x v="106"/>
    </i>
    <i>
      <x v="107"/>
    </i>
    <i>
      <x v="108"/>
    </i>
    <i>
      <x v="109"/>
    </i>
    <i>
      <x v="110"/>
    </i>
    <i>
      <x v="111"/>
    </i>
    <i>
      <x v="112"/>
    </i>
    <i>
      <x v="113"/>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9"/>
    </i>
    <i>
      <x v="150"/>
    </i>
    <i>
      <x v="151"/>
    </i>
    <i>
      <x v="152"/>
    </i>
    <i>
      <x v="153"/>
    </i>
    <i>
      <x v="154"/>
    </i>
    <i>
      <x v="155"/>
    </i>
    <i>
      <x v="156"/>
    </i>
    <i>
      <x v="157"/>
    </i>
    <i>
      <x v="158"/>
    </i>
    <i>
      <x v="159"/>
    </i>
    <i>
      <x v="160"/>
    </i>
    <i>
      <x v="163"/>
    </i>
    <i>
      <x v="164"/>
    </i>
    <i>
      <x v="165"/>
    </i>
    <i>
      <x v="166"/>
    </i>
    <i>
      <x v="167"/>
    </i>
    <i>
      <x v="168"/>
    </i>
    <i>
      <x v="169"/>
    </i>
    <i>
      <x v="170"/>
    </i>
    <i>
      <x v="171"/>
    </i>
    <i>
      <x v="172"/>
    </i>
    <i>
      <x v="173"/>
    </i>
    <i>
      <x v="174"/>
    </i>
    <i>
      <x v="175"/>
    </i>
    <i>
      <x v="176"/>
    </i>
    <i>
      <x v="178"/>
    </i>
    <i>
      <x v="179"/>
    </i>
    <i>
      <x v="180"/>
    </i>
    <i>
      <x v="181"/>
    </i>
    <i>
      <x v="182"/>
    </i>
    <i>
      <x v="183"/>
    </i>
    <i>
      <x v="184"/>
    </i>
    <i>
      <x v="185"/>
    </i>
    <i>
      <x v="186"/>
    </i>
    <i>
      <x v="187"/>
    </i>
    <i>
      <x v="191"/>
    </i>
    <i>
      <x v="192"/>
    </i>
    <i>
      <x v="193"/>
    </i>
    <i>
      <x v="194"/>
    </i>
    <i>
      <x v="195"/>
    </i>
    <i>
      <x v="196"/>
    </i>
    <i>
      <x v="197"/>
    </i>
    <i>
      <x v="198"/>
    </i>
    <i>
      <x v="200"/>
    </i>
    <i>
      <x v="202"/>
    </i>
    <i>
      <x v="203"/>
    </i>
    <i>
      <x v="204"/>
    </i>
    <i>
      <x v="206"/>
    </i>
    <i>
      <x v="207"/>
    </i>
    <i>
      <x v="208"/>
    </i>
    <i>
      <x v="209"/>
    </i>
    <i>
      <x v="210"/>
    </i>
    <i>
      <x v="211"/>
    </i>
    <i>
      <x v="212"/>
    </i>
    <i>
      <x v="213"/>
    </i>
    <i>
      <x v="214"/>
    </i>
    <i>
      <x v="215"/>
    </i>
    <i>
      <x v="216"/>
    </i>
    <i>
      <x v="217"/>
    </i>
    <i>
      <x v="218"/>
    </i>
    <i>
      <x v="219"/>
    </i>
    <i>
      <x v="220"/>
    </i>
    <i>
      <x v="222"/>
    </i>
    <i>
      <x v="223"/>
    </i>
    <i>
      <x v="224"/>
    </i>
    <i>
      <x v="225"/>
    </i>
    <i>
      <x v="226"/>
    </i>
    <i>
      <x v="227"/>
    </i>
    <i>
      <x v="228"/>
    </i>
    <i>
      <x v="229"/>
    </i>
    <i>
      <x v="232"/>
    </i>
    <i>
      <x v="233"/>
    </i>
    <i>
      <x v="234"/>
    </i>
    <i>
      <x v="236"/>
    </i>
    <i>
      <x v="237"/>
    </i>
    <i>
      <x v="238"/>
    </i>
    <i>
      <x v="239"/>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3"/>
    </i>
    <i>
      <x v="284"/>
    </i>
    <i>
      <x v="285"/>
    </i>
    <i>
      <x v="289"/>
    </i>
    <i>
      <x v="290"/>
    </i>
    <i>
      <x v="291"/>
    </i>
    <i>
      <x v="292"/>
    </i>
    <i>
      <x v="295"/>
    </i>
    <i>
      <x v="296"/>
    </i>
    <i>
      <x v="299"/>
    </i>
    <i>
      <x v="300"/>
    </i>
    <i>
      <x v="301"/>
    </i>
    <i>
      <x v="302"/>
    </i>
    <i>
      <x v="305"/>
    </i>
    <i>
      <x v="307"/>
    </i>
    <i>
      <x v="308"/>
    </i>
    <i>
      <x v="310"/>
    </i>
    <i>
      <x v="311"/>
    </i>
    <i>
      <x v="312"/>
    </i>
    <i>
      <x v="313"/>
    </i>
    <i>
      <x v="314"/>
    </i>
    <i>
      <x v="315"/>
    </i>
    <i>
      <x v="317"/>
    </i>
    <i>
      <x v="318"/>
    </i>
    <i>
      <x v="319"/>
    </i>
    <i>
      <x v="320"/>
    </i>
    <i>
      <x v="321"/>
    </i>
    <i>
      <x v="322"/>
    </i>
    <i>
      <x v="324"/>
    </i>
    <i>
      <x v="325"/>
    </i>
    <i>
      <x v="326"/>
    </i>
    <i>
      <x v="327"/>
    </i>
    <i>
      <x v="328"/>
    </i>
    <i>
      <x v="329"/>
    </i>
    <i>
      <x v="330"/>
    </i>
    <i>
      <x v="331"/>
    </i>
    <i>
      <x v="332"/>
    </i>
    <i>
      <x v="333"/>
    </i>
    <i>
      <x v="334"/>
    </i>
    <i>
      <x v="336"/>
    </i>
    <i>
      <x v="337"/>
    </i>
    <i>
      <x v="338"/>
    </i>
    <i>
      <x v="339"/>
    </i>
    <i>
      <x v="340"/>
    </i>
    <i>
      <x v="341"/>
    </i>
    <i>
      <x v="342"/>
    </i>
    <i>
      <x v="346"/>
    </i>
    <i>
      <x v="347"/>
    </i>
    <i>
      <x v="348"/>
    </i>
    <i>
      <x v="349"/>
    </i>
    <i>
      <x v="350"/>
    </i>
    <i>
      <x v="351"/>
    </i>
    <i>
      <x v="352"/>
    </i>
    <i>
      <x v="353"/>
    </i>
    <i>
      <x v="354"/>
    </i>
    <i>
      <x v="355"/>
    </i>
    <i>
      <x v="356"/>
    </i>
    <i>
      <x v="357"/>
    </i>
    <i>
      <x v="358"/>
    </i>
    <i>
      <x v="359"/>
    </i>
    <i>
      <x v="360"/>
    </i>
    <i>
      <x v="361"/>
    </i>
    <i>
      <x v="362"/>
    </i>
    <i>
      <x v="363"/>
    </i>
    <i>
      <x v="364"/>
    </i>
    <i>
      <x v="365"/>
    </i>
    <i>
      <x v="366"/>
    </i>
    <i>
      <x v="367"/>
    </i>
    <i>
      <x v="368"/>
    </i>
    <i>
      <x v="369"/>
    </i>
    <i>
      <x v="370"/>
    </i>
    <i>
      <x v="372"/>
    </i>
    <i>
      <x v="373"/>
    </i>
    <i>
      <x v="374"/>
    </i>
    <i>
      <x v="375"/>
    </i>
    <i>
      <x v="376"/>
    </i>
    <i>
      <x v="377"/>
    </i>
    <i>
      <x v="379"/>
    </i>
    <i>
      <x v="380"/>
    </i>
    <i>
      <x v="381"/>
    </i>
    <i>
      <x v="382"/>
    </i>
    <i>
      <x v="383"/>
    </i>
    <i>
      <x v="384"/>
    </i>
    <i>
      <x v="385"/>
    </i>
    <i>
      <x v="386"/>
    </i>
    <i>
      <x v="387"/>
    </i>
    <i>
      <x v="388"/>
    </i>
    <i>
      <x v="389"/>
    </i>
    <i>
      <x v="390"/>
    </i>
    <i>
      <x v="391"/>
    </i>
    <i>
      <x v="392"/>
    </i>
    <i>
      <x v="393"/>
    </i>
    <i>
      <x v="394"/>
    </i>
    <i>
      <x v="395"/>
    </i>
    <i>
      <x v="396"/>
    </i>
    <i>
      <x v="397"/>
    </i>
    <i>
      <x v="398"/>
    </i>
    <i>
      <x v="399"/>
    </i>
    <i>
      <x v="400"/>
    </i>
    <i>
      <x v="401"/>
    </i>
    <i>
      <x v="402"/>
    </i>
    <i>
      <x v="403"/>
    </i>
    <i>
      <x v="404"/>
    </i>
    <i>
      <x v="405"/>
    </i>
    <i>
      <x v="406"/>
    </i>
    <i>
      <x v="407"/>
    </i>
    <i>
      <x v="408"/>
    </i>
    <i>
      <x v="409"/>
    </i>
    <i>
      <x v="410"/>
    </i>
    <i>
      <x v="412"/>
    </i>
    <i>
      <x v="413"/>
    </i>
    <i>
      <x v="415"/>
    </i>
    <i>
      <x v="416"/>
    </i>
    <i>
      <x v="417"/>
    </i>
    <i>
      <x v="418"/>
    </i>
    <i>
      <x v="420"/>
    </i>
    <i>
      <x v="421"/>
    </i>
    <i>
      <x v="422"/>
    </i>
    <i>
      <x v="423"/>
    </i>
    <i>
      <x v="424"/>
    </i>
    <i>
      <x v="425"/>
    </i>
    <i>
      <x v="427"/>
    </i>
    <i>
      <x v="428"/>
    </i>
    <i>
      <x v="429"/>
    </i>
    <i>
      <x v="430"/>
    </i>
    <i>
      <x v="431"/>
    </i>
    <i>
      <x v="432"/>
    </i>
    <i>
      <x v="433"/>
    </i>
    <i>
      <x v="434"/>
    </i>
    <i>
      <x v="435"/>
    </i>
    <i>
      <x v="436"/>
    </i>
    <i>
      <x v="438"/>
    </i>
    <i>
      <x v="439"/>
    </i>
    <i>
      <x v="440"/>
    </i>
    <i>
      <x v="441"/>
    </i>
    <i>
      <x v="442"/>
    </i>
    <i>
      <x v="443"/>
    </i>
    <i>
      <x v="444"/>
    </i>
    <i>
      <x v="446"/>
    </i>
    <i>
      <x v="447"/>
    </i>
    <i>
      <x v="448"/>
    </i>
    <i>
      <x v="449"/>
    </i>
    <i>
      <x v="450"/>
    </i>
    <i>
      <x v="451"/>
    </i>
    <i>
      <x v="452"/>
    </i>
    <i>
      <x v="453"/>
    </i>
    <i>
      <x v="454"/>
    </i>
    <i>
      <x v="455"/>
    </i>
    <i>
      <x v="456"/>
    </i>
    <i>
      <x v="457"/>
    </i>
    <i>
      <x v="458"/>
    </i>
    <i>
      <x v="459"/>
    </i>
    <i>
      <x v="460"/>
    </i>
    <i>
      <x v="461"/>
    </i>
    <i>
      <x v="462"/>
    </i>
    <i>
      <x v="463"/>
    </i>
    <i>
      <x v="464"/>
    </i>
    <i>
      <x v="465"/>
    </i>
    <i>
      <x v="466"/>
    </i>
    <i>
      <x v="467"/>
    </i>
    <i>
      <x v="468"/>
    </i>
    <i>
      <x v="469"/>
    </i>
    <i>
      <x v="470"/>
    </i>
    <i>
      <x v="471"/>
    </i>
    <i>
      <x v="472"/>
    </i>
    <i>
      <x v="473"/>
    </i>
    <i>
      <x v="474"/>
    </i>
    <i>
      <x v="475"/>
    </i>
    <i>
      <x v="476"/>
    </i>
    <i>
      <x v="477"/>
    </i>
    <i>
      <x v="478"/>
    </i>
    <i>
      <x v="479"/>
    </i>
    <i>
      <x v="481"/>
    </i>
    <i>
      <x v="482"/>
    </i>
    <i>
      <x v="483"/>
    </i>
    <i>
      <x v="484"/>
    </i>
    <i>
      <x v="485"/>
    </i>
    <i>
      <x v="486"/>
    </i>
    <i>
      <x v="487"/>
    </i>
    <i>
      <x v="488"/>
    </i>
    <i>
      <x v="489"/>
    </i>
    <i>
      <x v="490"/>
    </i>
    <i>
      <x v="491"/>
    </i>
    <i>
      <x v="492"/>
    </i>
    <i>
      <x v="493"/>
    </i>
    <i>
      <x v="494"/>
    </i>
    <i>
      <x v="495"/>
    </i>
    <i>
      <x v="496"/>
    </i>
    <i>
      <x v="497"/>
    </i>
    <i>
      <x v="498"/>
    </i>
    <i>
      <x v="499"/>
    </i>
    <i>
      <x v="501"/>
    </i>
    <i>
      <x v="502"/>
    </i>
    <i>
      <x v="503"/>
    </i>
    <i>
      <x v="504"/>
    </i>
    <i>
      <x v="505"/>
    </i>
    <i>
      <x v="506"/>
    </i>
    <i>
      <x v="507"/>
    </i>
    <i>
      <x v="508"/>
    </i>
    <i>
      <x v="509"/>
    </i>
    <i>
      <x v="510"/>
    </i>
    <i>
      <x v="511"/>
    </i>
    <i>
      <x v="512"/>
    </i>
    <i>
      <x v="513"/>
    </i>
    <i>
      <x v="514"/>
    </i>
    <i>
      <x v="515"/>
    </i>
    <i>
      <x v="516"/>
    </i>
    <i>
      <x v="517"/>
    </i>
    <i>
      <x v="520"/>
    </i>
    <i>
      <x v="521"/>
    </i>
    <i>
      <x v="522"/>
    </i>
    <i>
      <x v="523"/>
    </i>
    <i>
      <x v="524"/>
    </i>
    <i>
      <x v="525"/>
    </i>
    <i>
      <x v="526"/>
    </i>
    <i>
      <x v="527"/>
    </i>
    <i>
      <x v="528"/>
    </i>
    <i>
      <x v="529"/>
    </i>
    <i>
      <x v="530"/>
    </i>
    <i>
      <x v="536"/>
    </i>
    <i>
      <x v="538"/>
    </i>
    <i>
      <x v="539"/>
    </i>
    <i>
      <x v="540"/>
    </i>
    <i>
      <x v="541"/>
    </i>
    <i>
      <x v="542"/>
    </i>
    <i>
      <x v="544"/>
    </i>
    <i>
      <x v="545"/>
    </i>
    <i>
      <x v="546"/>
    </i>
    <i>
      <x v="547"/>
    </i>
    <i>
      <x v="548"/>
    </i>
    <i>
      <x v="551"/>
    </i>
    <i>
      <x v="553"/>
    </i>
    <i>
      <x v="554"/>
    </i>
    <i>
      <x v="555"/>
    </i>
    <i>
      <x v="556"/>
    </i>
    <i>
      <x v="557"/>
    </i>
    <i>
      <x v="558"/>
    </i>
    <i>
      <x v="559"/>
    </i>
    <i>
      <x v="560"/>
    </i>
    <i>
      <x v="561"/>
    </i>
    <i>
      <x v="562"/>
    </i>
    <i>
      <x v="563"/>
    </i>
    <i>
      <x v="564"/>
    </i>
    <i>
      <x v="565"/>
    </i>
    <i>
      <x v="566"/>
    </i>
    <i>
      <x v="567"/>
    </i>
    <i>
      <x v="568"/>
    </i>
    <i>
      <x v="569"/>
    </i>
    <i>
      <x v="570"/>
    </i>
    <i>
      <x v="571"/>
    </i>
    <i>
      <x v="572"/>
    </i>
    <i>
      <x v="573"/>
    </i>
    <i>
      <x v="574"/>
    </i>
    <i>
      <x v="575"/>
    </i>
    <i>
      <x v="576"/>
    </i>
    <i>
      <x v="577"/>
    </i>
    <i>
      <x v="578"/>
    </i>
    <i>
      <x v="580"/>
    </i>
    <i>
      <x v="581"/>
    </i>
    <i>
      <x v="582"/>
    </i>
    <i>
      <x v="584"/>
    </i>
    <i>
      <x v="585"/>
    </i>
    <i>
      <x v="586"/>
    </i>
    <i>
      <x v="587"/>
    </i>
    <i>
      <x v="589"/>
    </i>
    <i>
      <x v="590"/>
    </i>
    <i>
      <x v="591"/>
    </i>
    <i>
      <x v="592"/>
    </i>
    <i>
      <x v="593"/>
    </i>
    <i>
      <x v="594"/>
    </i>
    <i>
      <x v="595"/>
    </i>
    <i>
      <x v="596"/>
    </i>
    <i>
      <x v="597"/>
    </i>
    <i>
      <x v="598"/>
    </i>
    <i>
      <x v="599"/>
    </i>
    <i>
      <x v="600"/>
    </i>
    <i>
      <x v="601"/>
    </i>
    <i>
      <x v="602"/>
    </i>
    <i>
      <x v="603"/>
    </i>
    <i>
      <x v="604"/>
    </i>
    <i>
      <x v="605"/>
    </i>
    <i>
      <x v="606"/>
    </i>
    <i>
      <x v="608"/>
    </i>
    <i>
      <x v="610"/>
    </i>
    <i>
      <x v="611"/>
    </i>
    <i>
      <x v="612"/>
    </i>
    <i>
      <x v="613"/>
    </i>
    <i>
      <x v="614"/>
    </i>
    <i>
      <x v="615"/>
    </i>
    <i>
      <x v="617"/>
    </i>
    <i>
      <x v="618"/>
    </i>
    <i>
      <x v="619"/>
    </i>
    <i>
      <x v="620"/>
    </i>
    <i>
      <x v="622"/>
    </i>
    <i>
      <x v="623"/>
    </i>
    <i>
      <x v="624"/>
    </i>
    <i>
      <x v="625"/>
    </i>
    <i>
      <x v="626"/>
    </i>
    <i>
      <x v="627"/>
    </i>
    <i>
      <x v="628"/>
    </i>
    <i>
      <x v="629"/>
    </i>
    <i>
      <x v="630"/>
    </i>
    <i>
      <x v="633"/>
    </i>
    <i>
      <x v="634"/>
    </i>
    <i>
      <x v="635"/>
    </i>
    <i>
      <x v="636"/>
    </i>
    <i>
      <x v="637"/>
    </i>
    <i>
      <x v="638"/>
    </i>
    <i>
      <x v="639"/>
    </i>
    <i>
      <x v="640"/>
    </i>
    <i>
      <x v="641"/>
    </i>
    <i>
      <x v="642"/>
    </i>
    <i>
      <x v="643"/>
    </i>
    <i>
      <x v="644"/>
    </i>
    <i>
      <x v="645"/>
    </i>
    <i>
      <x v="646"/>
    </i>
    <i>
      <x v="647"/>
    </i>
    <i>
      <x v="648"/>
    </i>
    <i>
      <x v="649"/>
    </i>
    <i>
      <x v="650"/>
    </i>
    <i>
      <x v="651"/>
    </i>
    <i>
      <x v="652"/>
    </i>
    <i>
      <x v="653"/>
    </i>
    <i>
      <x v="654"/>
    </i>
    <i>
      <x v="655"/>
    </i>
    <i>
      <x v="656"/>
    </i>
    <i>
      <x v="657"/>
    </i>
    <i>
      <x v="658"/>
    </i>
    <i>
      <x v="659"/>
    </i>
    <i>
      <x v="660"/>
    </i>
    <i>
      <x v="661"/>
    </i>
    <i>
      <x v="662"/>
    </i>
    <i>
      <x v="663"/>
    </i>
    <i>
      <x v="664"/>
    </i>
    <i>
      <x v="665"/>
    </i>
    <i>
      <x v="666"/>
    </i>
    <i>
      <x v="667"/>
    </i>
    <i>
      <x v="668"/>
    </i>
    <i>
      <x v="669"/>
    </i>
    <i>
      <x v="670"/>
    </i>
    <i>
      <x v="671"/>
    </i>
    <i>
      <x v="672"/>
    </i>
    <i>
      <x v="673"/>
    </i>
    <i>
      <x v="674"/>
    </i>
    <i>
      <x v="675"/>
    </i>
    <i>
      <x v="676"/>
    </i>
    <i>
      <x v="677"/>
    </i>
    <i>
      <x v="678"/>
    </i>
    <i>
      <x v="679"/>
    </i>
    <i>
      <x v="681"/>
    </i>
    <i>
      <x v="682"/>
    </i>
    <i>
      <x v="683"/>
    </i>
    <i>
      <x v="684"/>
    </i>
    <i>
      <x v="685"/>
    </i>
    <i>
      <x v="686"/>
    </i>
    <i>
      <x v="687"/>
    </i>
    <i>
      <x v="688"/>
    </i>
    <i>
      <x v="689"/>
    </i>
    <i>
      <x v="690"/>
    </i>
    <i>
      <x v="691"/>
    </i>
    <i>
      <x v="692"/>
    </i>
    <i>
      <x v="693"/>
    </i>
    <i>
      <x v="694"/>
    </i>
    <i>
      <x v="696"/>
    </i>
    <i>
      <x v="697"/>
    </i>
    <i>
      <x v="698"/>
    </i>
    <i>
      <x v="699"/>
    </i>
    <i>
      <x v="701"/>
    </i>
    <i>
      <x v="702"/>
    </i>
    <i>
      <x v="703"/>
    </i>
    <i>
      <x v="704"/>
    </i>
    <i>
      <x v="705"/>
    </i>
    <i>
      <x v="706"/>
    </i>
    <i>
      <x v="707"/>
    </i>
    <i>
      <x v="708"/>
    </i>
    <i>
      <x v="709"/>
    </i>
    <i>
      <x v="710"/>
    </i>
    <i>
      <x v="711"/>
    </i>
    <i>
      <x v="712"/>
    </i>
    <i>
      <x v="713"/>
    </i>
    <i>
      <x v="714"/>
    </i>
    <i>
      <x v="715"/>
    </i>
    <i>
      <x v="716"/>
    </i>
    <i>
      <x v="717"/>
    </i>
    <i>
      <x v="718"/>
    </i>
    <i>
      <x v="720"/>
    </i>
    <i>
      <x v="721"/>
    </i>
    <i>
      <x v="722"/>
    </i>
    <i>
      <x v="723"/>
    </i>
    <i>
      <x v="724"/>
    </i>
    <i>
      <x v="725"/>
    </i>
    <i>
      <x v="727"/>
    </i>
    <i>
      <x v="728"/>
    </i>
    <i>
      <x v="729"/>
    </i>
    <i>
      <x v="730"/>
    </i>
    <i>
      <x v="731"/>
    </i>
    <i>
      <x v="732"/>
    </i>
    <i>
      <x v="733"/>
    </i>
    <i>
      <x v="734"/>
    </i>
    <i>
      <x v="737"/>
    </i>
    <i>
      <x v="738"/>
    </i>
    <i>
      <x v="739"/>
    </i>
    <i>
      <x v="740"/>
    </i>
    <i>
      <x v="741"/>
    </i>
    <i>
      <x v="742"/>
    </i>
    <i>
      <x v="743"/>
    </i>
    <i>
      <x v="745"/>
    </i>
    <i>
      <x v="746"/>
    </i>
    <i>
      <x v="748"/>
    </i>
    <i>
      <x v="749"/>
    </i>
    <i>
      <x v="750"/>
    </i>
    <i>
      <x v="751"/>
    </i>
    <i>
      <x v="752"/>
    </i>
    <i>
      <x v="753"/>
    </i>
    <i>
      <x v="754"/>
    </i>
    <i>
      <x v="755"/>
    </i>
    <i>
      <x v="756"/>
    </i>
    <i>
      <x v="757"/>
    </i>
    <i>
      <x v="758"/>
    </i>
    <i>
      <x v="759"/>
    </i>
    <i>
      <x v="760"/>
    </i>
    <i>
      <x v="761"/>
    </i>
    <i>
      <x v="762"/>
    </i>
    <i>
      <x v="763"/>
    </i>
    <i>
      <x v="764"/>
    </i>
    <i>
      <x v="766"/>
    </i>
    <i>
      <x v="767"/>
    </i>
    <i>
      <x v="768"/>
    </i>
    <i>
      <x v="772"/>
    </i>
    <i>
      <x v="773"/>
    </i>
    <i>
      <x v="774"/>
    </i>
    <i>
      <x v="775"/>
    </i>
    <i>
      <x v="776"/>
    </i>
    <i>
      <x v="777"/>
    </i>
    <i>
      <x v="778"/>
    </i>
    <i>
      <x v="780"/>
    </i>
    <i>
      <x v="781"/>
    </i>
    <i>
      <x v="782"/>
    </i>
    <i>
      <x v="786"/>
    </i>
    <i>
      <x v="787"/>
    </i>
    <i>
      <x v="788"/>
    </i>
    <i>
      <x v="789"/>
    </i>
    <i>
      <x v="791"/>
    </i>
    <i>
      <x v="792"/>
    </i>
    <i>
      <x v="793"/>
    </i>
    <i>
      <x v="795"/>
    </i>
    <i>
      <x v="796"/>
    </i>
    <i>
      <x v="798"/>
    </i>
    <i>
      <x v="799"/>
    </i>
    <i>
      <x v="800"/>
    </i>
    <i>
      <x v="801"/>
    </i>
    <i>
      <x v="803"/>
    </i>
    <i>
      <x v="804"/>
    </i>
    <i>
      <x v="805"/>
    </i>
    <i>
      <x v="806"/>
    </i>
    <i>
      <x v="808"/>
    </i>
    <i>
      <x v="809"/>
    </i>
    <i>
      <x v="810"/>
    </i>
    <i>
      <x v="811"/>
    </i>
    <i>
      <x v="813"/>
    </i>
    <i>
      <x v="814"/>
    </i>
    <i>
      <x v="816"/>
    </i>
    <i>
      <x v="817"/>
    </i>
    <i>
      <x v="818"/>
    </i>
    <i>
      <x v="819"/>
    </i>
    <i>
      <x v="820"/>
    </i>
    <i>
      <x v="821"/>
    </i>
    <i>
      <x v="822"/>
    </i>
    <i>
      <x v="823"/>
    </i>
    <i t="grand">
      <x/>
    </i>
  </rowItems>
  <colFields count="1">
    <field x="4"/>
  </colFields>
  <colItems count="2">
    <i>
      <x v="22"/>
    </i>
    <i t="grand">
      <x/>
    </i>
  </colItems>
  <pageFields count="1">
    <pageField fld="5" item="32" hier="-1"/>
  </pageFields>
  <dataFields count="1">
    <dataField name="Summe von Nutzungsdauer" fld="8"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omments" Target="../comments1.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BB333"/>
  <sheetViews>
    <sheetView showGridLines="0" tabSelected="1" zoomScaleNormal="100" zoomScalePageLayoutView="70" workbookViewId="0">
      <selection activeCell="E4" sqref="E4"/>
    </sheetView>
  </sheetViews>
  <sheetFormatPr baseColWidth="10" defaultRowHeight="14.25"/>
  <cols>
    <col min="1" max="1" width="2.5703125" style="36" customWidth="1"/>
    <col min="2" max="2" width="3.42578125" style="36" customWidth="1"/>
    <col min="3" max="3" width="31.42578125" style="36" customWidth="1"/>
    <col min="4" max="4" width="1.42578125" style="36" customWidth="1"/>
    <col min="5" max="5" width="21.85546875" style="36" customWidth="1"/>
    <col min="6" max="6" width="1.42578125" style="36" customWidth="1"/>
    <col min="7" max="7" width="12" style="36" customWidth="1"/>
    <col min="8" max="8" width="1.42578125" style="36" customWidth="1"/>
    <col min="9" max="9" width="11.42578125" style="36"/>
    <col min="10" max="10" width="1.42578125" style="36" customWidth="1"/>
    <col min="11" max="11" width="12.5703125" style="36" customWidth="1"/>
    <col min="12" max="12" width="1.42578125" style="36" customWidth="1"/>
    <col min="13" max="13" width="12.85546875" style="36" customWidth="1"/>
    <col min="14" max="14" width="1.42578125" style="36" customWidth="1"/>
    <col min="15" max="15" width="11.42578125" style="36"/>
    <col min="16" max="16" width="1.42578125" style="36" customWidth="1"/>
    <col min="17" max="17" width="11.42578125" style="36"/>
    <col min="18" max="18" width="2.5703125" style="36" customWidth="1"/>
    <col min="19" max="19" width="12.5703125" style="36" customWidth="1"/>
    <col min="20" max="20" width="2.5703125" style="36" customWidth="1"/>
    <col min="21" max="21" width="13.5703125" style="36" customWidth="1"/>
    <col min="22" max="22" width="2.5703125" style="36" customWidth="1"/>
    <col min="23" max="23" width="13" style="36" customWidth="1"/>
    <col min="24" max="25" width="11.5703125" style="36" hidden="1" customWidth="1"/>
    <col min="26" max="26" width="19.7109375" style="36" hidden="1" customWidth="1"/>
    <col min="27" max="27" width="11.42578125" style="36" hidden="1" customWidth="1"/>
    <col min="28" max="52" width="11.5703125" style="36" hidden="1" customWidth="1"/>
    <col min="53" max="85" width="11.5703125" style="36" customWidth="1"/>
    <col min="86" max="238" width="11.42578125" style="36"/>
    <col min="239" max="239" width="2.5703125" style="36" customWidth="1"/>
    <col min="240" max="240" width="3.42578125" style="36" customWidth="1"/>
    <col min="241" max="241" width="31.42578125" style="36" customWidth="1"/>
    <col min="242" max="242" width="1.42578125" style="36" customWidth="1"/>
    <col min="243" max="243" width="11.42578125" style="36"/>
    <col min="244" max="244" width="1.42578125" style="36" customWidth="1"/>
    <col min="245" max="245" width="11.42578125" style="36"/>
    <col min="246" max="246" width="1.42578125" style="36" customWidth="1"/>
    <col min="247" max="247" width="11.42578125" style="36"/>
    <col min="248" max="248" width="1.42578125" style="36" customWidth="1"/>
    <col min="249" max="249" width="11.42578125" style="36"/>
    <col min="250" max="250" width="1.42578125" style="36" customWidth="1"/>
    <col min="251" max="251" width="11.42578125" style="36"/>
    <col min="252" max="252" width="1.42578125" style="36" customWidth="1"/>
    <col min="253" max="253" width="11.42578125" style="36"/>
    <col min="254" max="254" width="1.42578125" style="36" customWidth="1"/>
    <col min="255" max="255" width="11.42578125" style="36"/>
    <col min="256" max="256" width="1.42578125" style="36" customWidth="1"/>
    <col min="257" max="261" width="11.42578125" style="36"/>
    <col min="262" max="280" width="0" style="36" hidden="1" customWidth="1"/>
    <col min="281" max="494" width="11.42578125" style="36"/>
    <col min="495" max="495" width="2.5703125" style="36" customWidth="1"/>
    <col min="496" max="496" width="3.42578125" style="36" customWidth="1"/>
    <col min="497" max="497" width="31.42578125" style="36" customWidth="1"/>
    <col min="498" max="498" width="1.42578125" style="36" customWidth="1"/>
    <col min="499" max="499" width="11.42578125" style="36"/>
    <col min="500" max="500" width="1.42578125" style="36" customWidth="1"/>
    <col min="501" max="501" width="11.42578125" style="36"/>
    <col min="502" max="502" width="1.42578125" style="36" customWidth="1"/>
    <col min="503" max="503" width="11.42578125" style="36"/>
    <col min="504" max="504" width="1.42578125" style="36" customWidth="1"/>
    <col min="505" max="505" width="11.42578125" style="36"/>
    <col min="506" max="506" width="1.42578125" style="36" customWidth="1"/>
    <col min="507" max="507" width="11.42578125" style="36"/>
    <col min="508" max="508" width="1.42578125" style="36" customWidth="1"/>
    <col min="509" max="509" width="11.42578125" style="36"/>
    <col min="510" max="510" width="1.42578125" style="36" customWidth="1"/>
    <col min="511" max="511" width="11.42578125" style="36"/>
    <col min="512" max="512" width="1.42578125" style="36" customWidth="1"/>
    <col min="513" max="517" width="11.42578125" style="36"/>
    <col min="518" max="536" width="0" style="36" hidden="1" customWidth="1"/>
    <col min="537" max="750" width="11.42578125" style="36"/>
    <col min="751" max="751" width="2.5703125" style="36" customWidth="1"/>
    <col min="752" max="752" width="3.42578125" style="36" customWidth="1"/>
    <col min="753" max="753" width="31.42578125" style="36" customWidth="1"/>
    <col min="754" max="754" width="1.42578125" style="36" customWidth="1"/>
    <col min="755" max="755" width="11.42578125" style="36"/>
    <col min="756" max="756" width="1.42578125" style="36" customWidth="1"/>
    <col min="757" max="757" width="11.42578125" style="36"/>
    <col min="758" max="758" width="1.42578125" style="36" customWidth="1"/>
    <col min="759" max="759" width="11.42578125" style="36"/>
    <col min="760" max="760" width="1.42578125" style="36" customWidth="1"/>
    <col min="761" max="761" width="11.42578125" style="36"/>
    <col min="762" max="762" width="1.42578125" style="36" customWidth="1"/>
    <col min="763" max="763" width="11.42578125" style="36"/>
    <col min="764" max="764" width="1.42578125" style="36" customWidth="1"/>
    <col min="765" max="765" width="11.42578125" style="36"/>
    <col min="766" max="766" width="1.42578125" style="36" customWidth="1"/>
    <col min="767" max="767" width="11.42578125" style="36"/>
    <col min="768" max="768" width="1.42578125" style="36" customWidth="1"/>
    <col min="769" max="773" width="11.42578125" style="36"/>
    <col min="774" max="792" width="0" style="36" hidden="1" customWidth="1"/>
    <col min="793" max="1006" width="11.42578125" style="36"/>
    <col min="1007" max="1007" width="2.5703125" style="36" customWidth="1"/>
    <col min="1008" max="1008" width="3.42578125" style="36" customWidth="1"/>
    <col min="1009" max="1009" width="31.42578125" style="36" customWidth="1"/>
    <col min="1010" max="1010" width="1.42578125" style="36" customWidth="1"/>
    <col min="1011" max="1011" width="11.42578125" style="36"/>
    <col min="1012" max="1012" width="1.42578125" style="36" customWidth="1"/>
    <col min="1013" max="1013" width="11.42578125" style="36"/>
    <col min="1014" max="1014" width="1.42578125" style="36" customWidth="1"/>
    <col min="1015" max="1015" width="11.42578125" style="36"/>
    <col min="1016" max="1016" width="1.42578125" style="36" customWidth="1"/>
    <col min="1017" max="1017" width="11.42578125" style="36"/>
    <col min="1018" max="1018" width="1.42578125" style="36" customWidth="1"/>
    <col min="1019" max="1019" width="11.42578125" style="36"/>
    <col min="1020" max="1020" width="1.42578125" style="36" customWidth="1"/>
    <col min="1021" max="1021" width="11.42578125" style="36"/>
    <col min="1022" max="1022" width="1.42578125" style="36" customWidth="1"/>
    <col min="1023" max="1023" width="11.42578125" style="36"/>
    <col min="1024" max="1024" width="1.42578125" style="36" customWidth="1"/>
    <col min="1025" max="1029" width="11.42578125" style="36"/>
    <col min="1030" max="1048" width="0" style="36" hidden="1" customWidth="1"/>
    <col min="1049" max="1262" width="11.42578125" style="36"/>
    <col min="1263" max="1263" width="2.5703125" style="36" customWidth="1"/>
    <col min="1264" max="1264" width="3.42578125" style="36" customWidth="1"/>
    <col min="1265" max="1265" width="31.42578125" style="36" customWidth="1"/>
    <col min="1266" max="1266" width="1.42578125" style="36" customWidth="1"/>
    <col min="1267" max="1267" width="11.42578125" style="36"/>
    <col min="1268" max="1268" width="1.42578125" style="36" customWidth="1"/>
    <col min="1269" max="1269" width="11.42578125" style="36"/>
    <col min="1270" max="1270" width="1.42578125" style="36" customWidth="1"/>
    <col min="1271" max="1271" width="11.42578125" style="36"/>
    <col min="1272" max="1272" width="1.42578125" style="36" customWidth="1"/>
    <col min="1273" max="1273" width="11.42578125" style="36"/>
    <col min="1274" max="1274" width="1.42578125" style="36" customWidth="1"/>
    <col min="1275" max="1275" width="11.42578125" style="36"/>
    <col min="1276" max="1276" width="1.42578125" style="36" customWidth="1"/>
    <col min="1277" max="1277" width="11.42578125" style="36"/>
    <col min="1278" max="1278" width="1.42578125" style="36" customWidth="1"/>
    <col min="1279" max="1279" width="11.42578125" style="36"/>
    <col min="1280" max="1280" width="1.42578125" style="36" customWidth="1"/>
    <col min="1281" max="1285" width="11.42578125" style="36"/>
    <col min="1286" max="1304" width="0" style="36" hidden="1" customWidth="1"/>
    <col min="1305" max="1518" width="11.42578125" style="36"/>
    <col min="1519" max="1519" width="2.5703125" style="36" customWidth="1"/>
    <col min="1520" max="1520" width="3.42578125" style="36" customWidth="1"/>
    <col min="1521" max="1521" width="31.42578125" style="36" customWidth="1"/>
    <col min="1522" max="1522" width="1.42578125" style="36" customWidth="1"/>
    <col min="1523" max="1523" width="11.42578125" style="36"/>
    <col min="1524" max="1524" width="1.42578125" style="36" customWidth="1"/>
    <col min="1525" max="1525" width="11.42578125" style="36"/>
    <col min="1526" max="1526" width="1.42578125" style="36" customWidth="1"/>
    <col min="1527" max="1527" width="11.42578125" style="36"/>
    <col min="1528" max="1528" width="1.42578125" style="36" customWidth="1"/>
    <col min="1529" max="1529" width="11.42578125" style="36"/>
    <col min="1530" max="1530" width="1.42578125" style="36" customWidth="1"/>
    <col min="1531" max="1531" width="11.42578125" style="36"/>
    <col min="1532" max="1532" width="1.42578125" style="36" customWidth="1"/>
    <col min="1533" max="1533" width="11.42578125" style="36"/>
    <col min="1534" max="1534" width="1.42578125" style="36" customWidth="1"/>
    <col min="1535" max="1535" width="11.42578125" style="36"/>
    <col min="1536" max="1536" width="1.42578125" style="36" customWidth="1"/>
    <col min="1537" max="1541" width="11.42578125" style="36"/>
    <col min="1542" max="1560" width="0" style="36" hidden="1" customWidth="1"/>
    <col min="1561" max="1774" width="11.42578125" style="36"/>
    <col min="1775" max="1775" width="2.5703125" style="36" customWidth="1"/>
    <col min="1776" max="1776" width="3.42578125" style="36" customWidth="1"/>
    <col min="1777" max="1777" width="31.42578125" style="36" customWidth="1"/>
    <col min="1778" max="1778" width="1.42578125" style="36" customWidth="1"/>
    <col min="1779" max="1779" width="11.42578125" style="36"/>
    <col min="1780" max="1780" width="1.42578125" style="36" customWidth="1"/>
    <col min="1781" max="1781" width="11.42578125" style="36"/>
    <col min="1782" max="1782" width="1.42578125" style="36" customWidth="1"/>
    <col min="1783" max="1783" width="11.42578125" style="36"/>
    <col min="1784" max="1784" width="1.42578125" style="36" customWidth="1"/>
    <col min="1785" max="1785" width="11.42578125" style="36"/>
    <col min="1786" max="1786" width="1.42578125" style="36" customWidth="1"/>
    <col min="1787" max="1787" width="11.42578125" style="36"/>
    <col min="1788" max="1788" width="1.42578125" style="36" customWidth="1"/>
    <col min="1789" max="1789" width="11.42578125" style="36"/>
    <col min="1790" max="1790" width="1.42578125" style="36" customWidth="1"/>
    <col min="1791" max="1791" width="11.42578125" style="36"/>
    <col min="1792" max="1792" width="1.42578125" style="36" customWidth="1"/>
    <col min="1793" max="1797" width="11.42578125" style="36"/>
    <col min="1798" max="1816" width="0" style="36" hidden="1" customWidth="1"/>
    <col min="1817" max="2030" width="11.42578125" style="36"/>
    <col min="2031" max="2031" width="2.5703125" style="36" customWidth="1"/>
    <col min="2032" max="2032" width="3.42578125" style="36" customWidth="1"/>
    <col min="2033" max="2033" width="31.42578125" style="36" customWidth="1"/>
    <col min="2034" max="2034" width="1.42578125" style="36" customWidth="1"/>
    <col min="2035" max="2035" width="11.42578125" style="36"/>
    <col min="2036" max="2036" width="1.42578125" style="36" customWidth="1"/>
    <col min="2037" max="2037" width="11.42578125" style="36"/>
    <col min="2038" max="2038" width="1.42578125" style="36" customWidth="1"/>
    <col min="2039" max="2039" width="11.42578125" style="36"/>
    <col min="2040" max="2040" width="1.42578125" style="36" customWidth="1"/>
    <col min="2041" max="2041" width="11.42578125" style="36"/>
    <col min="2042" max="2042" width="1.42578125" style="36" customWidth="1"/>
    <col min="2043" max="2043" width="11.42578125" style="36"/>
    <col min="2044" max="2044" width="1.42578125" style="36" customWidth="1"/>
    <col min="2045" max="2045" width="11.42578125" style="36"/>
    <col min="2046" max="2046" width="1.42578125" style="36" customWidth="1"/>
    <col min="2047" max="2047" width="11.42578125" style="36"/>
    <col min="2048" max="2048" width="1.42578125" style="36" customWidth="1"/>
    <col min="2049" max="2053" width="11.42578125" style="36"/>
    <col min="2054" max="2072" width="0" style="36" hidden="1" customWidth="1"/>
    <col min="2073" max="2286" width="11.42578125" style="36"/>
    <col min="2287" max="2287" width="2.5703125" style="36" customWidth="1"/>
    <col min="2288" max="2288" width="3.42578125" style="36" customWidth="1"/>
    <col min="2289" max="2289" width="31.42578125" style="36" customWidth="1"/>
    <col min="2290" max="2290" width="1.42578125" style="36" customWidth="1"/>
    <col min="2291" max="2291" width="11.42578125" style="36"/>
    <col min="2292" max="2292" width="1.42578125" style="36" customWidth="1"/>
    <col min="2293" max="2293" width="11.42578125" style="36"/>
    <col min="2294" max="2294" width="1.42578125" style="36" customWidth="1"/>
    <col min="2295" max="2295" width="11.42578125" style="36"/>
    <col min="2296" max="2296" width="1.42578125" style="36" customWidth="1"/>
    <col min="2297" max="2297" width="11.42578125" style="36"/>
    <col min="2298" max="2298" width="1.42578125" style="36" customWidth="1"/>
    <col min="2299" max="2299" width="11.42578125" style="36"/>
    <col min="2300" max="2300" width="1.42578125" style="36" customWidth="1"/>
    <col min="2301" max="2301" width="11.42578125" style="36"/>
    <col min="2302" max="2302" width="1.42578125" style="36" customWidth="1"/>
    <col min="2303" max="2303" width="11.42578125" style="36"/>
    <col min="2304" max="2304" width="1.42578125" style="36" customWidth="1"/>
    <col min="2305" max="2309" width="11.42578125" style="36"/>
    <col min="2310" max="2328" width="0" style="36" hidden="1" customWidth="1"/>
    <col min="2329" max="2542" width="11.42578125" style="36"/>
    <col min="2543" max="2543" width="2.5703125" style="36" customWidth="1"/>
    <col min="2544" max="2544" width="3.42578125" style="36" customWidth="1"/>
    <col min="2545" max="2545" width="31.42578125" style="36" customWidth="1"/>
    <col min="2546" max="2546" width="1.42578125" style="36" customWidth="1"/>
    <col min="2547" max="2547" width="11.42578125" style="36"/>
    <col min="2548" max="2548" width="1.42578125" style="36" customWidth="1"/>
    <col min="2549" max="2549" width="11.42578125" style="36"/>
    <col min="2550" max="2550" width="1.42578125" style="36" customWidth="1"/>
    <col min="2551" max="2551" width="11.42578125" style="36"/>
    <col min="2552" max="2552" width="1.42578125" style="36" customWidth="1"/>
    <col min="2553" max="2553" width="11.42578125" style="36"/>
    <col min="2554" max="2554" width="1.42578125" style="36" customWidth="1"/>
    <col min="2555" max="2555" width="11.42578125" style="36"/>
    <col min="2556" max="2556" width="1.42578125" style="36" customWidth="1"/>
    <col min="2557" max="2557" width="11.42578125" style="36"/>
    <col min="2558" max="2558" width="1.42578125" style="36" customWidth="1"/>
    <col min="2559" max="2559" width="11.42578125" style="36"/>
    <col min="2560" max="2560" width="1.42578125" style="36" customWidth="1"/>
    <col min="2561" max="2565" width="11.42578125" style="36"/>
    <col min="2566" max="2584" width="0" style="36" hidden="1" customWidth="1"/>
    <col min="2585" max="2798" width="11.42578125" style="36"/>
    <col min="2799" max="2799" width="2.5703125" style="36" customWidth="1"/>
    <col min="2800" max="2800" width="3.42578125" style="36" customWidth="1"/>
    <col min="2801" max="2801" width="31.42578125" style="36" customWidth="1"/>
    <col min="2802" max="2802" width="1.42578125" style="36" customWidth="1"/>
    <col min="2803" max="2803" width="11.42578125" style="36"/>
    <col min="2804" max="2804" width="1.42578125" style="36" customWidth="1"/>
    <col min="2805" max="2805" width="11.42578125" style="36"/>
    <col min="2806" max="2806" width="1.42578125" style="36" customWidth="1"/>
    <col min="2807" max="2807" width="11.42578125" style="36"/>
    <col min="2808" max="2808" width="1.42578125" style="36" customWidth="1"/>
    <col min="2809" max="2809" width="11.42578125" style="36"/>
    <col min="2810" max="2810" width="1.42578125" style="36" customWidth="1"/>
    <col min="2811" max="2811" width="11.42578125" style="36"/>
    <col min="2812" max="2812" width="1.42578125" style="36" customWidth="1"/>
    <col min="2813" max="2813" width="11.42578125" style="36"/>
    <col min="2814" max="2814" width="1.42578125" style="36" customWidth="1"/>
    <col min="2815" max="2815" width="11.42578125" style="36"/>
    <col min="2816" max="2816" width="1.42578125" style="36" customWidth="1"/>
    <col min="2817" max="2821" width="11.42578125" style="36"/>
    <col min="2822" max="2840" width="0" style="36" hidden="1" customWidth="1"/>
    <col min="2841" max="3054" width="11.42578125" style="36"/>
    <col min="3055" max="3055" width="2.5703125" style="36" customWidth="1"/>
    <col min="3056" max="3056" width="3.42578125" style="36" customWidth="1"/>
    <col min="3057" max="3057" width="31.42578125" style="36" customWidth="1"/>
    <col min="3058" max="3058" width="1.42578125" style="36" customWidth="1"/>
    <col min="3059" max="3059" width="11.42578125" style="36"/>
    <col min="3060" max="3060" width="1.42578125" style="36" customWidth="1"/>
    <col min="3061" max="3061" width="11.42578125" style="36"/>
    <col min="3062" max="3062" width="1.42578125" style="36" customWidth="1"/>
    <col min="3063" max="3063" width="11.42578125" style="36"/>
    <col min="3064" max="3064" width="1.42578125" style="36" customWidth="1"/>
    <col min="3065" max="3065" width="11.42578125" style="36"/>
    <col min="3066" max="3066" width="1.42578125" style="36" customWidth="1"/>
    <col min="3067" max="3067" width="11.42578125" style="36"/>
    <col min="3068" max="3068" width="1.42578125" style="36" customWidth="1"/>
    <col min="3069" max="3069" width="11.42578125" style="36"/>
    <col min="3070" max="3070" width="1.42578125" style="36" customWidth="1"/>
    <col min="3071" max="3071" width="11.42578125" style="36"/>
    <col min="3072" max="3072" width="1.42578125" style="36" customWidth="1"/>
    <col min="3073" max="3077" width="11.42578125" style="36"/>
    <col min="3078" max="3096" width="0" style="36" hidden="1" customWidth="1"/>
    <col min="3097" max="3310" width="11.42578125" style="36"/>
    <col min="3311" max="3311" width="2.5703125" style="36" customWidth="1"/>
    <col min="3312" max="3312" width="3.42578125" style="36" customWidth="1"/>
    <col min="3313" max="3313" width="31.42578125" style="36" customWidth="1"/>
    <col min="3314" max="3314" width="1.42578125" style="36" customWidth="1"/>
    <col min="3315" max="3315" width="11.42578125" style="36"/>
    <col min="3316" max="3316" width="1.42578125" style="36" customWidth="1"/>
    <col min="3317" max="3317" width="11.42578125" style="36"/>
    <col min="3318" max="3318" width="1.42578125" style="36" customWidth="1"/>
    <col min="3319" max="3319" width="11.42578125" style="36"/>
    <col min="3320" max="3320" width="1.42578125" style="36" customWidth="1"/>
    <col min="3321" max="3321" width="11.42578125" style="36"/>
    <col min="3322" max="3322" width="1.42578125" style="36" customWidth="1"/>
    <col min="3323" max="3323" width="11.42578125" style="36"/>
    <col min="3324" max="3324" width="1.42578125" style="36" customWidth="1"/>
    <col min="3325" max="3325" width="11.42578125" style="36"/>
    <col min="3326" max="3326" width="1.42578125" style="36" customWidth="1"/>
    <col min="3327" max="3327" width="11.42578125" style="36"/>
    <col min="3328" max="3328" width="1.42578125" style="36" customWidth="1"/>
    <col min="3329" max="3333" width="11.42578125" style="36"/>
    <col min="3334" max="3352" width="0" style="36" hidden="1" customWidth="1"/>
    <col min="3353" max="3566" width="11.42578125" style="36"/>
    <col min="3567" max="3567" width="2.5703125" style="36" customWidth="1"/>
    <col min="3568" max="3568" width="3.42578125" style="36" customWidth="1"/>
    <col min="3569" max="3569" width="31.42578125" style="36" customWidth="1"/>
    <col min="3570" max="3570" width="1.42578125" style="36" customWidth="1"/>
    <col min="3571" max="3571" width="11.42578125" style="36"/>
    <col min="3572" max="3572" width="1.42578125" style="36" customWidth="1"/>
    <col min="3573" max="3573" width="11.42578125" style="36"/>
    <col min="3574" max="3574" width="1.42578125" style="36" customWidth="1"/>
    <col min="3575" max="3575" width="11.42578125" style="36"/>
    <col min="3576" max="3576" width="1.42578125" style="36" customWidth="1"/>
    <col min="3577" max="3577" width="11.42578125" style="36"/>
    <col min="3578" max="3578" width="1.42578125" style="36" customWidth="1"/>
    <col min="3579" max="3579" width="11.42578125" style="36"/>
    <col min="3580" max="3580" width="1.42578125" style="36" customWidth="1"/>
    <col min="3581" max="3581" width="11.42578125" style="36"/>
    <col min="3582" max="3582" width="1.42578125" style="36" customWidth="1"/>
    <col min="3583" max="3583" width="11.42578125" style="36"/>
    <col min="3584" max="3584" width="1.42578125" style="36" customWidth="1"/>
    <col min="3585" max="3589" width="11.42578125" style="36"/>
    <col min="3590" max="3608" width="0" style="36" hidden="1" customWidth="1"/>
    <col min="3609" max="3822" width="11.42578125" style="36"/>
    <col min="3823" max="3823" width="2.5703125" style="36" customWidth="1"/>
    <col min="3824" max="3824" width="3.42578125" style="36" customWidth="1"/>
    <col min="3825" max="3825" width="31.42578125" style="36" customWidth="1"/>
    <col min="3826" max="3826" width="1.42578125" style="36" customWidth="1"/>
    <col min="3827" max="3827" width="11.42578125" style="36"/>
    <col min="3828" max="3828" width="1.42578125" style="36" customWidth="1"/>
    <col min="3829" max="3829" width="11.42578125" style="36"/>
    <col min="3830" max="3830" width="1.42578125" style="36" customWidth="1"/>
    <col min="3831" max="3831" width="11.42578125" style="36"/>
    <col min="3832" max="3832" width="1.42578125" style="36" customWidth="1"/>
    <col min="3833" max="3833" width="11.42578125" style="36"/>
    <col min="3834" max="3834" width="1.42578125" style="36" customWidth="1"/>
    <col min="3835" max="3835" width="11.42578125" style="36"/>
    <col min="3836" max="3836" width="1.42578125" style="36" customWidth="1"/>
    <col min="3837" max="3837" width="11.42578125" style="36"/>
    <col min="3838" max="3838" width="1.42578125" style="36" customWidth="1"/>
    <col min="3839" max="3839" width="11.42578125" style="36"/>
    <col min="3840" max="3840" width="1.42578125" style="36" customWidth="1"/>
    <col min="3841" max="3845" width="11.42578125" style="36"/>
    <col min="3846" max="3864" width="0" style="36" hidden="1" customWidth="1"/>
    <col min="3865" max="4078" width="11.42578125" style="36"/>
    <col min="4079" max="4079" width="2.5703125" style="36" customWidth="1"/>
    <col min="4080" max="4080" width="3.42578125" style="36" customWidth="1"/>
    <col min="4081" max="4081" width="31.42578125" style="36" customWidth="1"/>
    <col min="4082" max="4082" width="1.42578125" style="36" customWidth="1"/>
    <col min="4083" max="4083" width="11.42578125" style="36"/>
    <col min="4084" max="4084" width="1.42578125" style="36" customWidth="1"/>
    <col min="4085" max="4085" width="11.42578125" style="36"/>
    <col min="4086" max="4086" width="1.42578125" style="36" customWidth="1"/>
    <col min="4087" max="4087" width="11.42578125" style="36"/>
    <col min="4088" max="4088" width="1.42578125" style="36" customWidth="1"/>
    <col min="4089" max="4089" width="11.42578125" style="36"/>
    <col min="4090" max="4090" width="1.42578125" style="36" customWidth="1"/>
    <col min="4091" max="4091" width="11.42578125" style="36"/>
    <col min="4092" max="4092" width="1.42578125" style="36" customWidth="1"/>
    <col min="4093" max="4093" width="11.42578125" style="36"/>
    <col min="4094" max="4094" width="1.42578125" style="36" customWidth="1"/>
    <col min="4095" max="4095" width="11.42578125" style="36"/>
    <col min="4096" max="4096" width="1.42578125" style="36" customWidth="1"/>
    <col min="4097" max="4101" width="11.42578125" style="36"/>
    <col min="4102" max="4120" width="0" style="36" hidden="1" customWidth="1"/>
    <col min="4121" max="4334" width="11.42578125" style="36"/>
    <col min="4335" max="4335" width="2.5703125" style="36" customWidth="1"/>
    <col min="4336" max="4336" width="3.42578125" style="36" customWidth="1"/>
    <col min="4337" max="4337" width="31.42578125" style="36" customWidth="1"/>
    <col min="4338" max="4338" width="1.42578125" style="36" customWidth="1"/>
    <col min="4339" max="4339" width="11.42578125" style="36"/>
    <col min="4340" max="4340" width="1.42578125" style="36" customWidth="1"/>
    <col min="4341" max="4341" width="11.42578125" style="36"/>
    <col min="4342" max="4342" width="1.42578125" style="36" customWidth="1"/>
    <col min="4343" max="4343" width="11.42578125" style="36"/>
    <col min="4344" max="4344" width="1.42578125" style="36" customWidth="1"/>
    <col min="4345" max="4345" width="11.42578125" style="36"/>
    <col min="4346" max="4346" width="1.42578125" style="36" customWidth="1"/>
    <col min="4347" max="4347" width="11.42578125" style="36"/>
    <col min="4348" max="4348" width="1.42578125" style="36" customWidth="1"/>
    <col min="4349" max="4349" width="11.42578125" style="36"/>
    <col min="4350" max="4350" width="1.42578125" style="36" customWidth="1"/>
    <col min="4351" max="4351" width="11.42578125" style="36"/>
    <col min="4352" max="4352" width="1.42578125" style="36" customWidth="1"/>
    <col min="4353" max="4357" width="11.42578125" style="36"/>
    <col min="4358" max="4376" width="0" style="36" hidden="1" customWidth="1"/>
    <col min="4377" max="4590" width="11.42578125" style="36"/>
    <col min="4591" max="4591" width="2.5703125" style="36" customWidth="1"/>
    <col min="4592" max="4592" width="3.42578125" style="36" customWidth="1"/>
    <col min="4593" max="4593" width="31.42578125" style="36" customWidth="1"/>
    <col min="4594" max="4594" width="1.42578125" style="36" customWidth="1"/>
    <col min="4595" max="4595" width="11.42578125" style="36"/>
    <col min="4596" max="4596" width="1.42578125" style="36" customWidth="1"/>
    <col min="4597" max="4597" width="11.42578125" style="36"/>
    <col min="4598" max="4598" width="1.42578125" style="36" customWidth="1"/>
    <col min="4599" max="4599" width="11.42578125" style="36"/>
    <col min="4600" max="4600" width="1.42578125" style="36" customWidth="1"/>
    <col min="4601" max="4601" width="11.42578125" style="36"/>
    <col min="4602" max="4602" width="1.42578125" style="36" customWidth="1"/>
    <col min="4603" max="4603" width="11.42578125" style="36"/>
    <col min="4604" max="4604" width="1.42578125" style="36" customWidth="1"/>
    <col min="4605" max="4605" width="11.42578125" style="36"/>
    <col min="4606" max="4606" width="1.42578125" style="36" customWidth="1"/>
    <col min="4607" max="4607" width="11.42578125" style="36"/>
    <col min="4608" max="4608" width="1.42578125" style="36" customWidth="1"/>
    <col min="4609" max="4613" width="11.42578125" style="36"/>
    <col min="4614" max="4632" width="0" style="36" hidden="1" customWidth="1"/>
    <col min="4633" max="4846" width="11.42578125" style="36"/>
    <col min="4847" max="4847" width="2.5703125" style="36" customWidth="1"/>
    <col min="4848" max="4848" width="3.42578125" style="36" customWidth="1"/>
    <col min="4849" max="4849" width="31.42578125" style="36" customWidth="1"/>
    <col min="4850" max="4850" width="1.42578125" style="36" customWidth="1"/>
    <col min="4851" max="4851" width="11.42578125" style="36"/>
    <col min="4852" max="4852" width="1.42578125" style="36" customWidth="1"/>
    <col min="4853" max="4853" width="11.42578125" style="36"/>
    <col min="4854" max="4854" width="1.42578125" style="36" customWidth="1"/>
    <col min="4855" max="4855" width="11.42578125" style="36"/>
    <col min="4856" max="4856" width="1.42578125" style="36" customWidth="1"/>
    <col min="4857" max="4857" width="11.42578125" style="36"/>
    <col min="4858" max="4858" width="1.42578125" style="36" customWidth="1"/>
    <col min="4859" max="4859" width="11.42578125" style="36"/>
    <col min="4860" max="4860" width="1.42578125" style="36" customWidth="1"/>
    <col min="4861" max="4861" width="11.42578125" style="36"/>
    <col min="4862" max="4862" width="1.42578125" style="36" customWidth="1"/>
    <col min="4863" max="4863" width="11.42578125" style="36"/>
    <col min="4864" max="4864" width="1.42578125" style="36" customWidth="1"/>
    <col min="4865" max="4869" width="11.42578125" style="36"/>
    <col min="4870" max="4888" width="0" style="36" hidden="1" customWidth="1"/>
    <col min="4889" max="5102" width="11.42578125" style="36"/>
    <col min="5103" max="5103" width="2.5703125" style="36" customWidth="1"/>
    <col min="5104" max="5104" width="3.42578125" style="36" customWidth="1"/>
    <col min="5105" max="5105" width="31.42578125" style="36" customWidth="1"/>
    <col min="5106" max="5106" width="1.42578125" style="36" customWidth="1"/>
    <col min="5107" max="5107" width="11.42578125" style="36"/>
    <col min="5108" max="5108" width="1.42578125" style="36" customWidth="1"/>
    <col min="5109" max="5109" width="11.42578125" style="36"/>
    <col min="5110" max="5110" width="1.42578125" style="36" customWidth="1"/>
    <col min="5111" max="5111" width="11.42578125" style="36"/>
    <col min="5112" max="5112" width="1.42578125" style="36" customWidth="1"/>
    <col min="5113" max="5113" width="11.42578125" style="36"/>
    <col min="5114" max="5114" width="1.42578125" style="36" customWidth="1"/>
    <col min="5115" max="5115" width="11.42578125" style="36"/>
    <col min="5116" max="5116" width="1.42578125" style="36" customWidth="1"/>
    <col min="5117" max="5117" width="11.42578125" style="36"/>
    <col min="5118" max="5118" width="1.42578125" style="36" customWidth="1"/>
    <col min="5119" max="5119" width="11.42578125" style="36"/>
    <col min="5120" max="5120" width="1.42578125" style="36" customWidth="1"/>
    <col min="5121" max="5125" width="11.42578125" style="36"/>
    <col min="5126" max="5144" width="0" style="36" hidden="1" customWidth="1"/>
    <col min="5145" max="5358" width="11.42578125" style="36"/>
    <col min="5359" max="5359" width="2.5703125" style="36" customWidth="1"/>
    <col min="5360" max="5360" width="3.42578125" style="36" customWidth="1"/>
    <col min="5361" max="5361" width="31.42578125" style="36" customWidth="1"/>
    <col min="5362" max="5362" width="1.42578125" style="36" customWidth="1"/>
    <col min="5363" max="5363" width="11.42578125" style="36"/>
    <col min="5364" max="5364" width="1.42578125" style="36" customWidth="1"/>
    <col min="5365" max="5365" width="11.42578125" style="36"/>
    <col min="5366" max="5366" width="1.42578125" style="36" customWidth="1"/>
    <col min="5367" max="5367" width="11.42578125" style="36"/>
    <col min="5368" max="5368" width="1.42578125" style="36" customWidth="1"/>
    <col min="5369" max="5369" width="11.42578125" style="36"/>
    <col min="5370" max="5370" width="1.42578125" style="36" customWidth="1"/>
    <col min="5371" max="5371" width="11.42578125" style="36"/>
    <col min="5372" max="5372" width="1.42578125" style="36" customWidth="1"/>
    <col min="5373" max="5373" width="11.42578125" style="36"/>
    <col min="5374" max="5374" width="1.42578125" style="36" customWidth="1"/>
    <col min="5375" max="5375" width="11.42578125" style="36"/>
    <col min="5376" max="5376" width="1.42578125" style="36" customWidth="1"/>
    <col min="5377" max="5381" width="11.42578125" style="36"/>
    <col min="5382" max="5400" width="0" style="36" hidden="1" customWidth="1"/>
    <col min="5401" max="5614" width="11.42578125" style="36"/>
    <col min="5615" max="5615" width="2.5703125" style="36" customWidth="1"/>
    <col min="5616" max="5616" width="3.42578125" style="36" customWidth="1"/>
    <col min="5617" max="5617" width="31.42578125" style="36" customWidth="1"/>
    <col min="5618" max="5618" width="1.42578125" style="36" customWidth="1"/>
    <col min="5619" max="5619" width="11.42578125" style="36"/>
    <col min="5620" max="5620" width="1.42578125" style="36" customWidth="1"/>
    <col min="5621" max="5621" width="11.42578125" style="36"/>
    <col min="5622" max="5622" width="1.42578125" style="36" customWidth="1"/>
    <col min="5623" max="5623" width="11.42578125" style="36"/>
    <col min="5624" max="5624" width="1.42578125" style="36" customWidth="1"/>
    <col min="5625" max="5625" width="11.42578125" style="36"/>
    <col min="5626" max="5626" width="1.42578125" style="36" customWidth="1"/>
    <col min="5627" max="5627" width="11.42578125" style="36"/>
    <col min="5628" max="5628" width="1.42578125" style="36" customWidth="1"/>
    <col min="5629" max="5629" width="11.42578125" style="36"/>
    <col min="5630" max="5630" width="1.42578125" style="36" customWidth="1"/>
    <col min="5631" max="5631" width="11.42578125" style="36"/>
    <col min="5632" max="5632" width="1.42578125" style="36" customWidth="1"/>
    <col min="5633" max="5637" width="11.42578125" style="36"/>
    <col min="5638" max="5656" width="0" style="36" hidden="1" customWidth="1"/>
    <col min="5657" max="5870" width="11.42578125" style="36"/>
    <col min="5871" max="5871" width="2.5703125" style="36" customWidth="1"/>
    <col min="5872" max="5872" width="3.42578125" style="36" customWidth="1"/>
    <col min="5873" max="5873" width="31.42578125" style="36" customWidth="1"/>
    <col min="5874" max="5874" width="1.42578125" style="36" customWidth="1"/>
    <col min="5875" max="5875" width="11.42578125" style="36"/>
    <col min="5876" max="5876" width="1.42578125" style="36" customWidth="1"/>
    <col min="5877" max="5877" width="11.42578125" style="36"/>
    <col min="5878" max="5878" width="1.42578125" style="36" customWidth="1"/>
    <col min="5879" max="5879" width="11.42578125" style="36"/>
    <col min="5880" max="5880" width="1.42578125" style="36" customWidth="1"/>
    <col min="5881" max="5881" width="11.42578125" style="36"/>
    <col min="5882" max="5882" width="1.42578125" style="36" customWidth="1"/>
    <col min="5883" max="5883" width="11.42578125" style="36"/>
    <col min="5884" max="5884" width="1.42578125" style="36" customWidth="1"/>
    <col min="5885" max="5885" width="11.42578125" style="36"/>
    <col min="5886" max="5886" width="1.42578125" style="36" customWidth="1"/>
    <col min="5887" max="5887" width="11.42578125" style="36"/>
    <col min="5888" max="5888" width="1.42578125" style="36" customWidth="1"/>
    <col min="5889" max="5893" width="11.42578125" style="36"/>
    <col min="5894" max="5912" width="0" style="36" hidden="1" customWidth="1"/>
    <col min="5913" max="6126" width="11.42578125" style="36"/>
    <col min="6127" max="6127" width="2.5703125" style="36" customWidth="1"/>
    <col min="6128" max="6128" width="3.42578125" style="36" customWidth="1"/>
    <col min="6129" max="6129" width="31.42578125" style="36" customWidth="1"/>
    <col min="6130" max="6130" width="1.42578125" style="36" customWidth="1"/>
    <col min="6131" max="6131" width="11.42578125" style="36"/>
    <col min="6132" max="6132" width="1.42578125" style="36" customWidth="1"/>
    <col min="6133" max="6133" width="11.42578125" style="36"/>
    <col min="6134" max="6134" width="1.42578125" style="36" customWidth="1"/>
    <col min="6135" max="6135" width="11.42578125" style="36"/>
    <col min="6136" max="6136" width="1.42578125" style="36" customWidth="1"/>
    <col min="6137" max="6137" width="11.42578125" style="36"/>
    <col min="6138" max="6138" width="1.42578125" style="36" customWidth="1"/>
    <col min="6139" max="6139" width="11.42578125" style="36"/>
    <col min="6140" max="6140" width="1.42578125" style="36" customWidth="1"/>
    <col min="6141" max="6141" width="11.42578125" style="36"/>
    <col min="6142" max="6142" width="1.42578125" style="36" customWidth="1"/>
    <col min="6143" max="6143" width="11.42578125" style="36"/>
    <col min="6144" max="6144" width="1.42578125" style="36" customWidth="1"/>
    <col min="6145" max="6149" width="11.42578125" style="36"/>
    <col min="6150" max="6168" width="0" style="36" hidden="1" customWidth="1"/>
    <col min="6169" max="6382" width="11.42578125" style="36"/>
    <col min="6383" max="6383" width="2.5703125" style="36" customWidth="1"/>
    <col min="6384" max="6384" width="3.42578125" style="36" customWidth="1"/>
    <col min="6385" max="6385" width="31.42578125" style="36" customWidth="1"/>
    <col min="6386" max="6386" width="1.42578125" style="36" customWidth="1"/>
    <col min="6387" max="6387" width="11.42578125" style="36"/>
    <col min="6388" max="6388" width="1.42578125" style="36" customWidth="1"/>
    <col min="6389" max="6389" width="11.42578125" style="36"/>
    <col min="6390" max="6390" width="1.42578125" style="36" customWidth="1"/>
    <col min="6391" max="6391" width="11.42578125" style="36"/>
    <col min="6392" max="6392" width="1.42578125" style="36" customWidth="1"/>
    <col min="6393" max="6393" width="11.42578125" style="36"/>
    <col min="6394" max="6394" width="1.42578125" style="36" customWidth="1"/>
    <col min="6395" max="6395" width="11.42578125" style="36"/>
    <col min="6396" max="6396" width="1.42578125" style="36" customWidth="1"/>
    <col min="6397" max="6397" width="11.42578125" style="36"/>
    <col min="6398" max="6398" width="1.42578125" style="36" customWidth="1"/>
    <col min="6399" max="6399" width="11.42578125" style="36"/>
    <col min="6400" max="6400" width="1.42578125" style="36" customWidth="1"/>
    <col min="6401" max="6405" width="11.42578125" style="36"/>
    <col min="6406" max="6424" width="0" style="36" hidden="1" customWidth="1"/>
    <col min="6425" max="6638" width="11.42578125" style="36"/>
    <col min="6639" max="6639" width="2.5703125" style="36" customWidth="1"/>
    <col min="6640" max="6640" width="3.42578125" style="36" customWidth="1"/>
    <col min="6641" max="6641" width="31.42578125" style="36" customWidth="1"/>
    <col min="6642" max="6642" width="1.42578125" style="36" customWidth="1"/>
    <col min="6643" max="6643" width="11.42578125" style="36"/>
    <col min="6644" max="6644" width="1.42578125" style="36" customWidth="1"/>
    <col min="6645" max="6645" width="11.42578125" style="36"/>
    <col min="6646" max="6646" width="1.42578125" style="36" customWidth="1"/>
    <col min="6647" max="6647" width="11.42578125" style="36"/>
    <col min="6648" max="6648" width="1.42578125" style="36" customWidth="1"/>
    <col min="6649" max="6649" width="11.42578125" style="36"/>
    <col min="6650" max="6650" width="1.42578125" style="36" customWidth="1"/>
    <col min="6651" max="6651" width="11.42578125" style="36"/>
    <col min="6652" max="6652" width="1.42578125" style="36" customWidth="1"/>
    <col min="6653" max="6653" width="11.42578125" style="36"/>
    <col min="6654" max="6654" width="1.42578125" style="36" customWidth="1"/>
    <col min="6655" max="6655" width="11.42578125" style="36"/>
    <col min="6656" max="6656" width="1.42578125" style="36" customWidth="1"/>
    <col min="6657" max="6661" width="11.42578125" style="36"/>
    <col min="6662" max="6680" width="0" style="36" hidden="1" customWidth="1"/>
    <col min="6681" max="6894" width="11.42578125" style="36"/>
    <col min="6895" max="6895" width="2.5703125" style="36" customWidth="1"/>
    <col min="6896" max="6896" width="3.42578125" style="36" customWidth="1"/>
    <col min="6897" max="6897" width="31.42578125" style="36" customWidth="1"/>
    <col min="6898" max="6898" width="1.42578125" style="36" customWidth="1"/>
    <col min="6899" max="6899" width="11.42578125" style="36"/>
    <col min="6900" max="6900" width="1.42578125" style="36" customWidth="1"/>
    <col min="6901" max="6901" width="11.42578125" style="36"/>
    <col min="6902" max="6902" width="1.42578125" style="36" customWidth="1"/>
    <col min="6903" max="6903" width="11.42578125" style="36"/>
    <col min="6904" max="6904" width="1.42578125" style="36" customWidth="1"/>
    <col min="6905" max="6905" width="11.42578125" style="36"/>
    <col min="6906" max="6906" width="1.42578125" style="36" customWidth="1"/>
    <col min="6907" max="6907" width="11.42578125" style="36"/>
    <col min="6908" max="6908" width="1.42578125" style="36" customWidth="1"/>
    <col min="6909" max="6909" width="11.42578125" style="36"/>
    <col min="6910" max="6910" width="1.42578125" style="36" customWidth="1"/>
    <col min="6911" max="6911" width="11.42578125" style="36"/>
    <col min="6912" max="6912" width="1.42578125" style="36" customWidth="1"/>
    <col min="6913" max="6917" width="11.42578125" style="36"/>
    <col min="6918" max="6936" width="0" style="36" hidden="1" customWidth="1"/>
    <col min="6937" max="7150" width="11.42578125" style="36"/>
    <col min="7151" max="7151" width="2.5703125" style="36" customWidth="1"/>
    <col min="7152" max="7152" width="3.42578125" style="36" customWidth="1"/>
    <col min="7153" max="7153" width="31.42578125" style="36" customWidth="1"/>
    <col min="7154" max="7154" width="1.42578125" style="36" customWidth="1"/>
    <col min="7155" max="7155" width="11.42578125" style="36"/>
    <col min="7156" max="7156" width="1.42578125" style="36" customWidth="1"/>
    <col min="7157" max="7157" width="11.42578125" style="36"/>
    <col min="7158" max="7158" width="1.42578125" style="36" customWidth="1"/>
    <col min="7159" max="7159" width="11.42578125" style="36"/>
    <col min="7160" max="7160" width="1.42578125" style="36" customWidth="1"/>
    <col min="7161" max="7161" width="11.42578125" style="36"/>
    <col min="7162" max="7162" width="1.42578125" style="36" customWidth="1"/>
    <col min="7163" max="7163" width="11.42578125" style="36"/>
    <col min="7164" max="7164" width="1.42578125" style="36" customWidth="1"/>
    <col min="7165" max="7165" width="11.42578125" style="36"/>
    <col min="7166" max="7166" width="1.42578125" style="36" customWidth="1"/>
    <col min="7167" max="7167" width="11.42578125" style="36"/>
    <col min="7168" max="7168" width="1.42578125" style="36" customWidth="1"/>
    <col min="7169" max="7173" width="11.42578125" style="36"/>
    <col min="7174" max="7192" width="0" style="36" hidden="1" customWidth="1"/>
    <col min="7193" max="7406" width="11.42578125" style="36"/>
    <col min="7407" max="7407" width="2.5703125" style="36" customWidth="1"/>
    <col min="7408" max="7408" width="3.42578125" style="36" customWidth="1"/>
    <col min="7409" max="7409" width="31.42578125" style="36" customWidth="1"/>
    <col min="7410" max="7410" width="1.42578125" style="36" customWidth="1"/>
    <col min="7411" max="7411" width="11.42578125" style="36"/>
    <col min="7412" max="7412" width="1.42578125" style="36" customWidth="1"/>
    <col min="7413" max="7413" width="11.42578125" style="36"/>
    <col min="7414" max="7414" width="1.42578125" style="36" customWidth="1"/>
    <col min="7415" max="7415" width="11.42578125" style="36"/>
    <col min="7416" max="7416" width="1.42578125" style="36" customWidth="1"/>
    <col min="7417" max="7417" width="11.42578125" style="36"/>
    <col min="7418" max="7418" width="1.42578125" style="36" customWidth="1"/>
    <col min="7419" max="7419" width="11.42578125" style="36"/>
    <col min="7420" max="7420" width="1.42578125" style="36" customWidth="1"/>
    <col min="7421" max="7421" width="11.42578125" style="36"/>
    <col min="7422" max="7422" width="1.42578125" style="36" customWidth="1"/>
    <col min="7423" max="7423" width="11.42578125" style="36"/>
    <col min="7424" max="7424" width="1.42578125" style="36" customWidth="1"/>
    <col min="7425" max="7429" width="11.42578125" style="36"/>
    <col min="7430" max="7448" width="0" style="36" hidden="1" customWidth="1"/>
    <col min="7449" max="7662" width="11.42578125" style="36"/>
    <col min="7663" max="7663" width="2.5703125" style="36" customWidth="1"/>
    <col min="7664" max="7664" width="3.42578125" style="36" customWidth="1"/>
    <col min="7665" max="7665" width="31.42578125" style="36" customWidth="1"/>
    <col min="7666" max="7666" width="1.42578125" style="36" customWidth="1"/>
    <col min="7667" max="7667" width="11.42578125" style="36"/>
    <col min="7668" max="7668" width="1.42578125" style="36" customWidth="1"/>
    <col min="7669" max="7669" width="11.42578125" style="36"/>
    <col min="7670" max="7670" width="1.42578125" style="36" customWidth="1"/>
    <col min="7671" max="7671" width="11.42578125" style="36"/>
    <col min="7672" max="7672" width="1.42578125" style="36" customWidth="1"/>
    <col min="7673" max="7673" width="11.42578125" style="36"/>
    <col min="7674" max="7674" width="1.42578125" style="36" customWidth="1"/>
    <col min="7675" max="7675" width="11.42578125" style="36"/>
    <col min="7676" max="7676" width="1.42578125" style="36" customWidth="1"/>
    <col min="7677" max="7677" width="11.42578125" style="36"/>
    <col min="7678" max="7678" width="1.42578125" style="36" customWidth="1"/>
    <col min="7679" max="7679" width="11.42578125" style="36"/>
    <col min="7680" max="7680" width="1.42578125" style="36" customWidth="1"/>
    <col min="7681" max="7685" width="11.42578125" style="36"/>
    <col min="7686" max="7704" width="0" style="36" hidden="1" customWidth="1"/>
    <col min="7705" max="7918" width="11.42578125" style="36"/>
    <col min="7919" max="7919" width="2.5703125" style="36" customWidth="1"/>
    <col min="7920" max="7920" width="3.42578125" style="36" customWidth="1"/>
    <col min="7921" max="7921" width="31.42578125" style="36" customWidth="1"/>
    <col min="7922" max="7922" width="1.42578125" style="36" customWidth="1"/>
    <col min="7923" max="7923" width="11.42578125" style="36"/>
    <col min="7924" max="7924" width="1.42578125" style="36" customWidth="1"/>
    <col min="7925" max="7925" width="11.42578125" style="36"/>
    <col min="7926" max="7926" width="1.42578125" style="36" customWidth="1"/>
    <col min="7927" max="7927" width="11.42578125" style="36"/>
    <col min="7928" max="7928" width="1.42578125" style="36" customWidth="1"/>
    <col min="7929" max="7929" width="11.42578125" style="36"/>
    <col min="7930" max="7930" width="1.42578125" style="36" customWidth="1"/>
    <col min="7931" max="7931" width="11.42578125" style="36"/>
    <col min="7932" max="7932" width="1.42578125" style="36" customWidth="1"/>
    <col min="7933" max="7933" width="11.42578125" style="36"/>
    <col min="7934" max="7934" width="1.42578125" style="36" customWidth="1"/>
    <col min="7935" max="7935" width="11.42578125" style="36"/>
    <col min="7936" max="7936" width="1.42578125" style="36" customWidth="1"/>
    <col min="7937" max="7941" width="11.42578125" style="36"/>
    <col min="7942" max="7960" width="0" style="36" hidden="1" customWidth="1"/>
    <col min="7961" max="8174" width="11.42578125" style="36"/>
    <col min="8175" max="8175" width="2.5703125" style="36" customWidth="1"/>
    <col min="8176" max="8176" width="3.42578125" style="36" customWidth="1"/>
    <col min="8177" max="8177" width="31.42578125" style="36" customWidth="1"/>
    <col min="8178" max="8178" width="1.42578125" style="36" customWidth="1"/>
    <col min="8179" max="8179" width="11.42578125" style="36"/>
    <col min="8180" max="8180" width="1.42578125" style="36" customWidth="1"/>
    <col min="8181" max="8181" width="11.42578125" style="36"/>
    <col min="8182" max="8182" width="1.42578125" style="36" customWidth="1"/>
    <col min="8183" max="8183" width="11.42578125" style="36"/>
    <col min="8184" max="8184" width="1.42578125" style="36" customWidth="1"/>
    <col min="8185" max="8185" width="11.42578125" style="36"/>
    <col min="8186" max="8186" width="1.42578125" style="36" customWidth="1"/>
    <col min="8187" max="8187" width="11.42578125" style="36"/>
    <col min="8188" max="8188" width="1.42578125" style="36" customWidth="1"/>
    <col min="8189" max="8189" width="11.42578125" style="36"/>
    <col min="8190" max="8190" width="1.42578125" style="36" customWidth="1"/>
    <col min="8191" max="8191" width="11.42578125" style="36"/>
    <col min="8192" max="8192" width="1.42578125" style="36" customWidth="1"/>
    <col min="8193" max="8197" width="11.42578125" style="36"/>
    <col min="8198" max="8216" width="0" style="36" hidden="1" customWidth="1"/>
    <col min="8217" max="8430" width="11.42578125" style="36"/>
    <col min="8431" max="8431" width="2.5703125" style="36" customWidth="1"/>
    <col min="8432" max="8432" width="3.42578125" style="36" customWidth="1"/>
    <col min="8433" max="8433" width="31.42578125" style="36" customWidth="1"/>
    <col min="8434" max="8434" width="1.42578125" style="36" customWidth="1"/>
    <col min="8435" max="8435" width="11.42578125" style="36"/>
    <col min="8436" max="8436" width="1.42578125" style="36" customWidth="1"/>
    <col min="8437" max="8437" width="11.42578125" style="36"/>
    <col min="8438" max="8438" width="1.42578125" style="36" customWidth="1"/>
    <col min="8439" max="8439" width="11.42578125" style="36"/>
    <col min="8440" max="8440" width="1.42578125" style="36" customWidth="1"/>
    <col min="8441" max="8441" width="11.42578125" style="36"/>
    <col min="8442" max="8442" width="1.42578125" style="36" customWidth="1"/>
    <col min="8443" max="8443" width="11.42578125" style="36"/>
    <col min="8444" max="8444" width="1.42578125" style="36" customWidth="1"/>
    <col min="8445" max="8445" width="11.42578125" style="36"/>
    <col min="8446" max="8446" width="1.42578125" style="36" customWidth="1"/>
    <col min="8447" max="8447" width="11.42578125" style="36"/>
    <col min="8448" max="8448" width="1.42578125" style="36" customWidth="1"/>
    <col min="8449" max="8453" width="11.42578125" style="36"/>
    <col min="8454" max="8472" width="0" style="36" hidden="1" customWidth="1"/>
    <col min="8473" max="8686" width="11.42578125" style="36"/>
    <col min="8687" max="8687" width="2.5703125" style="36" customWidth="1"/>
    <col min="8688" max="8688" width="3.42578125" style="36" customWidth="1"/>
    <col min="8689" max="8689" width="31.42578125" style="36" customWidth="1"/>
    <col min="8690" max="8690" width="1.42578125" style="36" customWidth="1"/>
    <col min="8691" max="8691" width="11.42578125" style="36"/>
    <col min="8692" max="8692" width="1.42578125" style="36" customWidth="1"/>
    <col min="8693" max="8693" width="11.42578125" style="36"/>
    <col min="8694" max="8694" width="1.42578125" style="36" customWidth="1"/>
    <col min="8695" max="8695" width="11.42578125" style="36"/>
    <col min="8696" max="8696" width="1.42578125" style="36" customWidth="1"/>
    <col min="8697" max="8697" width="11.42578125" style="36"/>
    <col min="8698" max="8698" width="1.42578125" style="36" customWidth="1"/>
    <col min="8699" max="8699" width="11.42578125" style="36"/>
    <col min="8700" max="8700" width="1.42578125" style="36" customWidth="1"/>
    <col min="8701" max="8701" width="11.42578125" style="36"/>
    <col min="8702" max="8702" width="1.42578125" style="36" customWidth="1"/>
    <col min="8703" max="8703" width="11.42578125" style="36"/>
    <col min="8704" max="8704" width="1.42578125" style="36" customWidth="1"/>
    <col min="8705" max="8709" width="11.42578125" style="36"/>
    <col min="8710" max="8728" width="0" style="36" hidden="1" customWidth="1"/>
    <col min="8729" max="8942" width="11.42578125" style="36"/>
    <col min="8943" max="8943" width="2.5703125" style="36" customWidth="1"/>
    <col min="8944" max="8944" width="3.42578125" style="36" customWidth="1"/>
    <col min="8945" max="8945" width="31.42578125" style="36" customWidth="1"/>
    <col min="8946" max="8946" width="1.42578125" style="36" customWidth="1"/>
    <col min="8947" max="8947" width="11.42578125" style="36"/>
    <col min="8948" max="8948" width="1.42578125" style="36" customWidth="1"/>
    <col min="8949" max="8949" width="11.42578125" style="36"/>
    <col min="8950" max="8950" width="1.42578125" style="36" customWidth="1"/>
    <col min="8951" max="8951" width="11.42578125" style="36"/>
    <col min="8952" max="8952" width="1.42578125" style="36" customWidth="1"/>
    <col min="8953" max="8953" width="11.42578125" style="36"/>
    <col min="8954" max="8954" width="1.42578125" style="36" customWidth="1"/>
    <col min="8955" max="8955" width="11.42578125" style="36"/>
    <col min="8956" max="8956" width="1.42578125" style="36" customWidth="1"/>
    <col min="8957" max="8957" width="11.42578125" style="36"/>
    <col min="8958" max="8958" width="1.42578125" style="36" customWidth="1"/>
    <col min="8959" max="8959" width="11.42578125" style="36"/>
    <col min="8960" max="8960" width="1.42578125" style="36" customWidth="1"/>
    <col min="8961" max="8965" width="11.42578125" style="36"/>
    <col min="8966" max="8984" width="0" style="36" hidden="1" customWidth="1"/>
    <col min="8985" max="9198" width="11.42578125" style="36"/>
    <col min="9199" max="9199" width="2.5703125" style="36" customWidth="1"/>
    <col min="9200" max="9200" width="3.42578125" style="36" customWidth="1"/>
    <col min="9201" max="9201" width="31.42578125" style="36" customWidth="1"/>
    <col min="9202" max="9202" width="1.42578125" style="36" customWidth="1"/>
    <col min="9203" max="9203" width="11.42578125" style="36"/>
    <col min="9204" max="9204" width="1.42578125" style="36" customWidth="1"/>
    <col min="9205" max="9205" width="11.42578125" style="36"/>
    <col min="9206" max="9206" width="1.42578125" style="36" customWidth="1"/>
    <col min="9207" max="9207" width="11.42578125" style="36"/>
    <col min="9208" max="9208" width="1.42578125" style="36" customWidth="1"/>
    <col min="9209" max="9209" width="11.42578125" style="36"/>
    <col min="9210" max="9210" width="1.42578125" style="36" customWidth="1"/>
    <col min="9211" max="9211" width="11.42578125" style="36"/>
    <col min="9212" max="9212" width="1.42578125" style="36" customWidth="1"/>
    <col min="9213" max="9213" width="11.42578125" style="36"/>
    <col min="9214" max="9214" width="1.42578125" style="36" customWidth="1"/>
    <col min="9215" max="9215" width="11.42578125" style="36"/>
    <col min="9216" max="9216" width="1.42578125" style="36" customWidth="1"/>
    <col min="9217" max="9221" width="11.42578125" style="36"/>
    <col min="9222" max="9240" width="0" style="36" hidden="1" customWidth="1"/>
    <col min="9241" max="9454" width="11.42578125" style="36"/>
    <col min="9455" max="9455" width="2.5703125" style="36" customWidth="1"/>
    <col min="9456" max="9456" width="3.42578125" style="36" customWidth="1"/>
    <col min="9457" max="9457" width="31.42578125" style="36" customWidth="1"/>
    <col min="9458" max="9458" width="1.42578125" style="36" customWidth="1"/>
    <col min="9459" max="9459" width="11.42578125" style="36"/>
    <col min="9460" max="9460" width="1.42578125" style="36" customWidth="1"/>
    <col min="9461" max="9461" width="11.42578125" style="36"/>
    <col min="9462" max="9462" width="1.42578125" style="36" customWidth="1"/>
    <col min="9463" max="9463" width="11.42578125" style="36"/>
    <col min="9464" max="9464" width="1.42578125" style="36" customWidth="1"/>
    <col min="9465" max="9465" width="11.42578125" style="36"/>
    <col min="9466" max="9466" width="1.42578125" style="36" customWidth="1"/>
    <col min="9467" max="9467" width="11.42578125" style="36"/>
    <col min="9468" max="9468" width="1.42578125" style="36" customWidth="1"/>
    <col min="9469" max="9469" width="11.42578125" style="36"/>
    <col min="9470" max="9470" width="1.42578125" style="36" customWidth="1"/>
    <col min="9471" max="9471" width="11.42578125" style="36"/>
    <col min="9472" max="9472" width="1.42578125" style="36" customWidth="1"/>
    <col min="9473" max="9477" width="11.42578125" style="36"/>
    <col min="9478" max="9496" width="0" style="36" hidden="1" customWidth="1"/>
    <col min="9497" max="9710" width="11.42578125" style="36"/>
    <col min="9711" max="9711" width="2.5703125" style="36" customWidth="1"/>
    <col min="9712" max="9712" width="3.42578125" style="36" customWidth="1"/>
    <col min="9713" max="9713" width="31.42578125" style="36" customWidth="1"/>
    <col min="9714" max="9714" width="1.42578125" style="36" customWidth="1"/>
    <col min="9715" max="9715" width="11.42578125" style="36"/>
    <col min="9716" max="9716" width="1.42578125" style="36" customWidth="1"/>
    <col min="9717" max="9717" width="11.42578125" style="36"/>
    <col min="9718" max="9718" width="1.42578125" style="36" customWidth="1"/>
    <col min="9719" max="9719" width="11.42578125" style="36"/>
    <col min="9720" max="9720" width="1.42578125" style="36" customWidth="1"/>
    <col min="9721" max="9721" width="11.42578125" style="36"/>
    <col min="9722" max="9722" width="1.42578125" style="36" customWidth="1"/>
    <col min="9723" max="9723" width="11.42578125" style="36"/>
    <col min="9724" max="9724" width="1.42578125" style="36" customWidth="1"/>
    <col min="9725" max="9725" width="11.42578125" style="36"/>
    <col min="9726" max="9726" width="1.42578125" style="36" customWidth="1"/>
    <col min="9727" max="9727" width="11.42578125" style="36"/>
    <col min="9728" max="9728" width="1.42578125" style="36" customWidth="1"/>
    <col min="9729" max="9733" width="11.42578125" style="36"/>
    <col min="9734" max="9752" width="0" style="36" hidden="1" customWidth="1"/>
    <col min="9753" max="9966" width="11.42578125" style="36"/>
    <col min="9967" max="9967" width="2.5703125" style="36" customWidth="1"/>
    <col min="9968" max="9968" width="3.42578125" style="36" customWidth="1"/>
    <col min="9969" max="9969" width="31.42578125" style="36" customWidth="1"/>
    <col min="9970" max="9970" width="1.42578125" style="36" customWidth="1"/>
    <col min="9971" max="9971" width="11.42578125" style="36"/>
    <col min="9972" max="9972" width="1.42578125" style="36" customWidth="1"/>
    <col min="9973" max="9973" width="11.42578125" style="36"/>
    <col min="9974" max="9974" width="1.42578125" style="36" customWidth="1"/>
    <col min="9975" max="9975" width="11.42578125" style="36"/>
    <col min="9976" max="9976" width="1.42578125" style="36" customWidth="1"/>
    <col min="9977" max="9977" width="11.42578125" style="36"/>
    <col min="9978" max="9978" width="1.42578125" style="36" customWidth="1"/>
    <col min="9979" max="9979" width="11.42578125" style="36"/>
    <col min="9980" max="9980" width="1.42578125" style="36" customWidth="1"/>
    <col min="9981" max="9981" width="11.42578125" style="36"/>
    <col min="9982" max="9982" width="1.42578125" style="36" customWidth="1"/>
    <col min="9983" max="9983" width="11.42578125" style="36"/>
    <col min="9984" max="9984" width="1.42578125" style="36" customWidth="1"/>
    <col min="9985" max="9989" width="11.42578125" style="36"/>
    <col min="9990" max="10008" width="0" style="36" hidden="1" customWidth="1"/>
    <col min="10009" max="10222" width="11.42578125" style="36"/>
    <col min="10223" max="10223" width="2.5703125" style="36" customWidth="1"/>
    <col min="10224" max="10224" width="3.42578125" style="36" customWidth="1"/>
    <col min="10225" max="10225" width="31.42578125" style="36" customWidth="1"/>
    <col min="10226" max="10226" width="1.42578125" style="36" customWidth="1"/>
    <col min="10227" max="10227" width="11.42578125" style="36"/>
    <col min="10228" max="10228" width="1.42578125" style="36" customWidth="1"/>
    <col min="10229" max="10229" width="11.42578125" style="36"/>
    <col min="10230" max="10230" width="1.42578125" style="36" customWidth="1"/>
    <col min="10231" max="10231" width="11.42578125" style="36"/>
    <col min="10232" max="10232" width="1.42578125" style="36" customWidth="1"/>
    <col min="10233" max="10233" width="11.42578125" style="36"/>
    <col min="10234" max="10234" width="1.42578125" style="36" customWidth="1"/>
    <col min="10235" max="10235" width="11.42578125" style="36"/>
    <col min="10236" max="10236" width="1.42578125" style="36" customWidth="1"/>
    <col min="10237" max="10237" width="11.42578125" style="36"/>
    <col min="10238" max="10238" width="1.42578125" style="36" customWidth="1"/>
    <col min="10239" max="10239" width="11.42578125" style="36"/>
    <col min="10240" max="10240" width="1.42578125" style="36" customWidth="1"/>
    <col min="10241" max="10245" width="11.42578125" style="36"/>
    <col min="10246" max="10264" width="0" style="36" hidden="1" customWidth="1"/>
    <col min="10265" max="10478" width="11.42578125" style="36"/>
    <col min="10479" max="10479" width="2.5703125" style="36" customWidth="1"/>
    <col min="10480" max="10480" width="3.42578125" style="36" customWidth="1"/>
    <col min="10481" max="10481" width="31.42578125" style="36" customWidth="1"/>
    <col min="10482" max="10482" width="1.42578125" style="36" customWidth="1"/>
    <col min="10483" max="10483" width="11.42578125" style="36"/>
    <col min="10484" max="10484" width="1.42578125" style="36" customWidth="1"/>
    <col min="10485" max="10485" width="11.42578125" style="36"/>
    <col min="10486" max="10486" width="1.42578125" style="36" customWidth="1"/>
    <col min="10487" max="10487" width="11.42578125" style="36"/>
    <col min="10488" max="10488" width="1.42578125" style="36" customWidth="1"/>
    <col min="10489" max="10489" width="11.42578125" style="36"/>
    <col min="10490" max="10490" width="1.42578125" style="36" customWidth="1"/>
    <col min="10491" max="10491" width="11.42578125" style="36"/>
    <col min="10492" max="10492" width="1.42578125" style="36" customWidth="1"/>
    <col min="10493" max="10493" width="11.42578125" style="36"/>
    <col min="10494" max="10494" width="1.42578125" style="36" customWidth="1"/>
    <col min="10495" max="10495" width="11.42578125" style="36"/>
    <col min="10496" max="10496" width="1.42578125" style="36" customWidth="1"/>
    <col min="10497" max="10501" width="11.42578125" style="36"/>
    <col min="10502" max="10520" width="0" style="36" hidden="1" customWidth="1"/>
    <col min="10521" max="10734" width="11.42578125" style="36"/>
    <col min="10735" max="10735" width="2.5703125" style="36" customWidth="1"/>
    <col min="10736" max="10736" width="3.42578125" style="36" customWidth="1"/>
    <col min="10737" max="10737" width="31.42578125" style="36" customWidth="1"/>
    <col min="10738" max="10738" width="1.42578125" style="36" customWidth="1"/>
    <col min="10739" max="10739" width="11.42578125" style="36"/>
    <col min="10740" max="10740" width="1.42578125" style="36" customWidth="1"/>
    <col min="10741" max="10741" width="11.42578125" style="36"/>
    <col min="10742" max="10742" width="1.42578125" style="36" customWidth="1"/>
    <col min="10743" max="10743" width="11.42578125" style="36"/>
    <col min="10744" max="10744" width="1.42578125" style="36" customWidth="1"/>
    <col min="10745" max="10745" width="11.42578125" style="36"/>
    <col min="10746" max="10746" width="1.42578125" style="36" customWidth="1"/>
    <col min="10747" max="10747" width="11.42578125" style="36"/>
    <col min="10748" max="10748" width="1.42578125" style="36" customWidth="1"/>
    <col min="10749" max="10749" width="11.42578125" style="36"/>
    <col min="10750" max="10750" width="1.42578125" style="36" customWidth="1"/>
    <col min="10751" max="10751" width="11.42578125" style="36"/>
    <col min="10752" max="10752" width="1.42578125" style="36" customWidth="1"/>
    <col min="10753" max="10757" width="11.42578125" style="36"/>
    <col min="10758" max="10776" width="0" style="36" hidden="1" customWidth="1"/>
    <col min="10777" max="10990" width="11.42578125" style="36"/>
    <col min="10991" max="10991" width="2.5703125" style="36" customWidth="1"/>
    <col min="10992" max="10992" width="3.42578125" style="36" customWidth="1"/>
    <col min="10993" max="10993" width="31.42578125" style="36" customWidth="1"/>
    <col min="10994" max="10994" width="1.42578125" style="36" customWidth="1"/>
    <col min="10995" max="10995" width="11.42578125" style="36"/>
    <col min="10996" max="10996" width="1.42578125" style="36" customWidth="1"/>
    <col min="10997" max="10997" width="11.42578125" style="36"/>
    <col min="10998" max="10998" width="1.42578125" style="36" customWidth="1"/>
    <col min="10999" max="10999" width="11.42578125" style="36"/>
    <col min="11000" max="11000" width="1.42578125" style="36" customWidth="1"/>
    <col min="11001" max="11001" width="11.42578125" style="36"/>
    <col min="11002" max="11002" width="1.42578125" style="36" customWidth="1"/>
    <col min="11003" max="11003" width="11.42578125" style="36"/>
    <col min="11004" max="11004" width="1.42578125" style="36" customWidth="1"/>
    <col min="11005" max="11005" width="11.42578125" style="36"/>
    <col min="11006" max="11006" width="1.42578125" style="36" customWidth="1"/>
    <col min="11007" max="11007" width="11.42578125" style="36"/>
    <col min="11008" max="11008" width="1.42578125" style="36" customWidth="1"/>
    <col min="11009" max="11013" width="11.42578125" style="36"/>
    <col min="11014" max="11032" width="0" style="36" hidden="1" customWidth="1"/>
    <col min="11033" max="11246" width="11.42578125" style="36"/>
    <col min="11247" max="11247" width="2.5703125" style="36" customWidth="1"/>
    <col min="11248" max="11248" width="3.42578125" style="36" customWidth="1"/>
    <col min="11249" max="11249" width="31.42578125" style="36" customWidth="1"/>
    <col min="11250" max="11250" width="1.42578125" style="36" customWidth="1"/>
    <col min="11251" max="11251" width="11.42578125" style="36"/>
    <col min="11252" max="11252" width="1.42578125" style="36" customWidth="1"/>
    <col min="11253" max="11253" width="11.42578125" style="36"/>
    <col min="11254" max="11254" width="1.42578125" style="36" customWidth="1"/>
    <col min="11255" max="11255" width="11.42578125" style="36"/>
    <col min="11256" max="11256" width="1.42578125" style="36" customWidth="1"/>
    <col min="11257" max="11257" width="11.42578125" style="36"/>
    <col min="11258" max="11258" width="1.42578125" style="36" customWidth="1"/>
    <col min="11259" max="11259" width="11.42578125" style="36"/>
    <col min="11260" max="11260" width="1.42578125" style="36" customWidth="1"/>
    <col min="11261" max="11261" width="11.42578125" style="36"/>
    <col min="11262" max="11262" width="1.42578125" style="36" customWidth="1"/>
    <col min="11263" max="11263" width="11.42578125" style="36"/>
    <col min="11264" max="11264" width="1.42578125" style="36" customWidth="1"/>
    <col min="11265" max="11269" width="11.42578125" style="36"/>
    <col min="11270" max="11288" width="0" style="36" hidden="1" customWidth="1"/>
    <col min="11289" max="11502" width="11.42578125" style="36"/>
    <col min="11503" max="11503" width="2.5703125" style="36" customWidth="1"/>
    <col min="11504" max="11504" width="3.42578125" style="36" customWidth="1"/>
    <col min="11505" max="11505" width="31.42578125" style="36" customWidth="1"/>
    <col min="11506" max="11506" width="1.42578125" style="36" customWidth="1"/>
    <col min="11507" max="11507" width="11.42578125" style="36"/>
    <col min="11508" max="11508" width="1.42578125" style="36" customWidth="1"/>
    <col min="11509" max="11509" width="11.42578125" style="36"/>
    <col min="11510" max="11510" width="1.42578125" style="36" customWidth="1"/>
    <col min="11511" max="11511" width="11.42578125" style="36"/>
    <col min="11512" max="11512" width="1.42578125" style="36" customWidth="1"/>
    <col min="11513" max="11513" width="11.42578125" style="36"/>
    <col min="11514" max="11514" width="1.42578125" style="36" customWidth="1"/>
    <col min="11515" max="11515" width="11.42578125" style="36"/>
    <col min="11516" max="11516" width="1.42578125" style="36" customWidth="1"/>
    <col min="11517" max="11517" width="11.42578125" style="36"/>
    <col min="11518" max="11518" width="1.42578125" style="36" customWidth="1"/>
    <col min="11519" max="11519" width="11.42578125" style="36"/>
    <col min="11520" max="11520" width="1.42578125" style="36" customWidth="1"/>
    <col min="11521" max="11525" width="11.42578125" style="36"/>
    <col min="11526" max="11544" width="0" style="36" hidden="1" customWidth="1"/>
    <col min="11545" max="11758" width="11.42578125" style="36"/>
    <col min="11759" max="11759" width="2.5703125" style="36" customWidth="1"/>
    <col min="11760" max="11760" width="3.42578125" style="36" customWidth="1"/>
    <col min="11761" max="11761" width="31.42578125" style="36" customWidth="1"/>
    <col min="11762" max="11762" width="1.42578125" style="36" customWidth="1"/>
    <col min="11763" max="11763" width="11.42578125" style="36"/>
    <col min="11764" max="11764" width="1.42578125" style="36" customWidth="1"/>
    <col min="11765" max="11765" width="11.42578125" style="36"/>
    <col min="11766" max="11766" width="1.42578125" style="36" customWidth="1"/>
    <col min="11767" max="11767" width="11.42578125" style="36"/>
    <col min="11768" max="11768" width="1.42578125" style="36" customWidth="1"/>
    <col min="11769" max="11769" width="11.42578125" style="36"/>
    <col min="11770" max="11770" width="1.42578125" style="36" customWidth="1"/>
    <col min="11771" max="11771" width="11.42578125" style="36"/>
    <col min="11772" max="11772" width="1.42578125" style="36" customWidth="1"/>
    <col min="11773" max="11773" width="11.42578125" style="36"/>
    <col min="11774" max="11774" width="1.42578125" style="36" customWidth="1"/>
    <col min="11775" max="11775" width="11.42578125" style="36"/>
    <col min="11776" max="11776" width="1.42578125" style="36" customWidth="1"/>
    <col min="11777" max="11781" width="11.42578125" style="36"/>
    <col min="11782" max="11800" width="0" style="36" hidden="1" customWidth="1"/>
    <col min="11801" max="12014" width="11.42578125" style="36"/>
    <col min="12015" max="12015" width="2.5703125" style="36" customWidth="1"/>
    <col min="12016" max="12016" width="3.42578125" style="36" customWidth="1"/>
    <col min="12017" max="12017" width="31.42578125" style="36" customWidth="1"/>
    <col min="12018" max="12018" width="1.42578125" style="36" customWidth="1"/>
    <col min="12019" max="12019" width="11.42578125" style="36"/>
    <col min="12020" max="12020" width="1.42578125" style="36" customWidth="1"/>
    <col min="12021" max="12021" width="11.42578125" style="36"/>
    <col min="12022" max="12022" width="1.42578125" style="36" customWidth="1"/>
    <col min="12023" max="12023" width="11.42578125" style="36"/>
    <col min="12024" max="12024" width="1.42578125" style="36" customWidth="1"/>
    <col min="12025" max="12025" width="11.42578125" style="36"/>
    <col min="12026" max="12026" width="1.42578125" style="36" customWidth="1"/>
    <col min="12027" max="12027" width="11.42578125" style="36"/>
    <col min="12028" max="12028" width="1.42578125" style="36" customWidth="1"/>
    <col min="12029" max="12029" width="11.42578125" style="36"/>
    <col min="12030" max="12030" width="1.42578125" style="36" customWidth="1"/>
    <col min="12031" max="12031" width="11.42578125" style="36"/>
    <col min="12032" max="12032" width="1.42578125" style="36" customWidth="1"/>
    <col min="12033" max="12037" width="11.42578125" style="36"/>
    <col min="12038" max="12056" width="0" style="36" hidden="1" customWidth="1"/>
    <col min="12057" max="12270" width="11.42578125" style="36"/>
    <col min="12271" max="12271" width="2.5703125" style="36" customWidth="1"/>
    <col min="12272" max="12272" width="3.42578125" style="36" customWidth="1"/>
    <col min="12273" max="12273" width="31.42578125" style="36" customWidth="1"/>
    <col min="12274" max="12274" width="1.42578125" style="36" customWidth="1"/>
    <col min="12275" max="12275" width="11.42578125" style="36"/>
    <col min="12276" max="12276" width="1.42578125" style="36" customWidth="1"/>
    <col min="12277" max="12277" width="11.42578125" style="36"/>
    <col min="12278" max="12278" width="1.42578125" style="36" customWidth="1"/>
    <col min="12279" max="12279" width="11.42578125" style="36"/>
    <col min="12280" max="12280" width="1.42578125" style="36" customWidth="1"/>
    <col min="12281" max="12281" width="11.42578125" style="36"/>
    <col min="12282" max="12282" width="1.42578125" style="36" customWidth="1"/>
    <col min="12283" max="12283" width="11.42578125" style="36"/>
    <col min="12284" max="12284" width="1.42578125" style="36" customWidth="1"/>
    <col min="12285" max="12285" width="11.42578125" style="36"/>
    <col min="12286" max="12286" width="1.42578125" style="36" customWidth="1"/>
    <col min="12287" max="12287" width="11.42578125" style="36"/>
    <col min="12288" max="12288" width="1.42578125" style="36" customWidth="1"/>
    <col min="12289" max="12293" width="11.42578125" style="36"/>
    <col min="12294" max="12312" width="0" style="36" hidden="1" customWidth="1"/>
    <col min="12313" max="12526" width="11.42578125" style="36"/>
    <col min="12527" max="12527" width="2.5703125" style="36" customWidth="1"/>
    <col min="12528" max="12528" width="3.42578125" style="36" customWidth="1"/>
    <col min="12529" max="12529" width="31.42578125" style="36" customWidth="1"/>
    <col min="12530" max="12530" width="1.42578125" style="36" customWidth="1"/>
    <col min="12531" max="12531" width="11.42578125" style="36"/>
    <col min="12532" max="12532" width="1.42578125" style="36" customWidth="1"/>
    <col min="12533" max="12533" width="11.42578125" style="36"/>
    <col min="12534" max="12534" width="1.42578125" style="36" customWidth="1"/>
    <col min="12535" max="12535" width="11.42578125" style="36"/>
    <col min="12536" max="12536" width="1.42578125" style="36" customWidth="1"/>
    <col min="12537" max="12537" width="11.42578125" style="36"/>
    <col min="12538" max="12538" width="1.42578125" style="36" customWidth="1"/>
    <col min="12539" max="12539" width="11.42578125" style="36"/>
    <col min="12540" max="12540" width="1.42578125" style="36" customWidth="1"/>
    <col min="12541" max="12541" width="11.42578125" style="36"/>
    <col min="12542" max="12542" width="1.42578125" style="36" customWidth="1"/>
    <col min="12543" max="12543" width="11.42578125" style="36"/>
    <col min="12544" max="12544" width="1.42578125" style="36" customWidth="1"/>
    <col min="12545" max="12549" width="11.42578125" style="36"/>
    <col min="12550" max="12568" width="0" style="36" hidden="1" customWidth="1"/>
    <col min="12569" max="12782" width="11.42578125" style="36"/>
    <col min="12783" max="12783" width="2.5703125" style="36" customWidth="1"/>
    <col min="12784" max="12784" width="3.42578125" style="36" customWidth="1"/>
    <col min="12785" max="12785" width="31.42578125" style="36" customWidth="1"/>
    <col min="12786" max="12786" width="1.42578125" style="36" customWidth="1"/>
    <col min="12787" max="12787" width="11.42578125" style="36"/>
    <col min="12788" max="12788" width="1.42578125" style="36" customWidth="1"/>
    <col min="12789" max="12789" width="11.42578125" style="36"/>
    <col min="12790" max="12790" width="1.42578125" style="36" customWidth="1"/>
    <col min="12791" max="12791" width="11.42578125" style="36"/>
    <col min="12792" max="12792" width="1.42578125" style="36" customWidth="1"/>
    <col min="12793" max="12793" width="11.42578125" style="36"/>
    <col min="12794" max="12794" width="1.42578125" style="36" customWidth="1"/>
    <col min="12795" max="12795" width="11.42578125" style="36"/>
    <col min="12796" max="12796" width="1.42578125" style="36" customWidth="1"/>
    <col min="12797" max="12797" width="11.42578125" style="36"/>
    <col min="12798" max="12798" width="1.42578125" style="36" customWidth="1"/>
    <col min="12799" max="12799" width="11.42578125" style="36"/>
    <col min="12800" max="12800" width="1.42578125" style="36" customWidth="1"/>
    <col min="12801" max="12805" width="11.42578125" style="36"/>
    <col min="12806" max="12824" width="0" style="36" hidden="1" customWidth="1"/>
    <col min="12825" max="13038" width="11.42578125" style="36"/>
    <col min="13039" max="13039" width="2.5703125" style="36" customWidth="1"/>
    <col min="13040" max="13040" width="3.42578125" style="36" customWidth="1"/>
    <col min="13041" max="13041" width="31.42578125" style="36" customWidth="1"/>
    <col min="13042" max="13042" width="1.42578125" style="36" customWidth="1"/>
    <col min="13043" max="13043" width="11.42578125" style="36"/>
    <col min="13044" max="13044" width="1.42578125" style="36" customWidth="1"/>
    <col min="13045" max="13045" width="11.42578125" style="36"/>
    <col min="13046" max="13046" width="1.42578125" style="36" customWidth="1"/>
    <col min="13047" max="13047" width="11.42578125" style="36"/>
    <col min="13048" max="13048" width="1.42578125" style="36" customWidth="1"/>
    <col min="13049" max="13049" width="11.42578125" style="36"/>
    <col min="13050" max="13050" width="1.42578125" style="36" customWidth="1"/>
    <col min="13051" max="13051" width="11.42578125" style="36"/>
    <col min="13052" max="13052" width="1.42578125" style="36" customWidth="1"/>
    <col min="13053" max="13053" width="11.42578125" style="36"/>
    <col min="13054" max="13054" width="1.42578125" style="36" customWidth="1"/>
    <col min="13055" max="13055" width="11.42578125" style="36"/>
    <col min="13056" max="13056" width="1.42578125" style="36" customWidth="1"/>
    <col min="13057" max="13061" width="11.42578125" style="36"/>
    <col min="13062" max="13080" width="0" style="36" hidden="1" customWidth="1"/>
    <col min="13081" max="13294" width="11.42578125" style="36"/>
    <col min="13295" max="13295" width="2.5703125" style="36" customWidth="1"/>
    <col min="13296" max="13296" width="3.42578125" style="36" customWidth="1"/>
    <col min="13297" max="13297" width="31.42578125" style="36" customWidth="1"/>
    <col min="13298" max="13298" width="1.42578125" style="36" customWidth="1"/>
    <col min="13299" max="13299" width="11.42578125" style="36"/>
    <col min="13300" max="13300" width="1.42578125" style="36" customWidth="1"/>
    <col min="13301" max="13301" width="11.42578125" style="36"/>
    <col min="13302" max="13302" width="1.42578125" style="36" customWidth="1"/>
    <col min="13303" max="13303" width="11.42578125" style="36"/>
    <col min="13304" max="13304" width="1.42578125" style="36" customWidth="1"/>
    <col min="13305" max="13305" width="11.42578125" style="36"/>
    <col min="13306" max="13306" width="1.42578125" style="36" customWidth="1"/>
    <col min="13307" max="13307" width="11.42578125" style="36"/>
    <col min="13308" max="13308" width="1.42578125" style="36" customWidth="1"/>
    <col min="13309" max="13309" width="11.42578125" style="36"/>
    <col min="13310" max="13310" width="1.42578125" style="36" customWidth="1"/>
    <col min="13311" max="13311" width="11.42578125" style="36"/>
    <col min="13312" max="13312" width="1.42578125" style="36" customWidth="1"/>
    <col min="13313" max="13317" width="11.42578125" style="36"/>
    <col min="13318" max="13336" width="0" style="36" hidden="1" customWidth="1"/>
    <col min="13337" max="13550" width="11.42578125" style="36"/>
    <col min="13551" max="13551" width="2.5703125" style="36" customWidth="1"/>
    <col min="13552" max="13552" width="3.42578125" style="36" customWidth="1"/>
    <col min="13553" max="13553" width="31.42578125" style="36" customWidth="1"/>
    <col min="13554" max="13554" width="1.42578125" style="36" customWidth="1"/>
    <col min="13555" max="13555" width="11.42578125" style="36"/>
    <col min="13556" max="13556" width="1.42578125" style="36" customWidth="1"/>
    <col min="13557" max="13557" width="11.42578125" style="36"/>
    <col min="13558" max="13558" width="1.42578125" style="36" customWidth="1"/>
    <col min="13559" max="13559" width="11.42578125" style="36"/>
    <col min="13560" max="13560" width="1.42578125" style="36" customWidth="1"/>
    <col min="13561" max="13561" width="11.42578125" style="36"/>
    <col min="13562" max="13562" width="1.42578125" style="36" customWidth="1"/>
    <col min="13563" max="13563" width="11.42578125" style="36"/>
    <col min="13564" max="13564" width="1.42578125" style="36" customWidth="1"/>
    <col min="13565" max="13565" width="11.42578125" style="36"/>
    <col min="13566" max="13566" width="1.42578125" style="36" customWidth="1"/>
    <col min="13567" max="13567" width="11.42578125" style="36"/>
    <col min="13568" max="13568" width="1.42578125" style="36" customWidth="1"/>
    <col min="13569" max="13573" width="11.42578125" style="36"/>
    <col min="13574" max="13592" width="0" style="36" hidden="1" customWidth="1"/>
    <col min="13593" max="13806" width="11.42578125" style="36"/>
    <col min="13807" max="13807" width="2.5703125" style="36" customWidth="1"/>
    <col min="13808" max="13808" width="3.42578125" style="36" customWidth="1"/>
    <col min="13809" max="13809" width="31.42578125" style="36" customWidth="1"/>
    <col min="13810" max="13810" width="1.42578125" style="36" customWidth="1"/>
    <col min="13811" max="13811" width="11.42578125" style="36"/>
    <col min="13812" max="13812" width="1.42578125" style="36" customWidth="1"/>
    <col min="13813" max="13813" width="11.42578125" style="36"/>
    <col min="13814" max="13814" width="1.42578125" style="36" customWidth="1"/>
    <col min="13815" max="13815" width="11.42578125" style="36"/>
    <col min="13816" max="13816" width="1.42578125" style="36" customWidth="1"/>
    <col min="13817" max="13817" width="11.42578125" style="36"/>
    <col min="13818" max="13818" width="1.42578125" style="36" customWidth="1"/>
    <col min="13819" max="13819" width="11.42578125" style="36"/>
    <col min="13820" max="13820" width="1.42578125" style="36" customWidth="1"/>
    <col min="13821" max="13821" width="11.42578125" style="36"/>
    <col min="13822" max="13822" width="1.42578125" style="36" customWidth="1"/>
    <col min="13823" max="13823" width="11.42578125" style="36"/>
    <col min="13824" max="13824" width="1.42578125" style="36" customWidth="1"/>
    <col min="13825" max="13829" width="11.42578125" style="36"/>
    <col min="13830" max="13848" width="0" style="36" hidden="1" customWidth="1"/>
    <col min="13849" max="14062" width="11.42578125" style="36"/>
    <col min="14063" max="14063" width="2.5703125" style="36" customWidth="1"/>
    <col min="14064" max="14064" width="3.42578125" style="36" customWidth="1"/>
    <col min="14065" max="14065" width="31.42578125" style="36" customWidth="1"/>
    <col min="14066" max="14066" width="1.42578125" style="36" customWidth="1"/>
    <col min="14067" max="14067" width="11.42578125" style="36"/>
    <col min="14068" max="14068" width="1.42578125" style="36" customWidth="1"/>
    <col min="14069" max="14069" width="11.42578125" style="36"/>
    <col min="14070" max="14070" width="1.42578125" style="36" customWidth="1"/>
    <col min="14071" max="14071" width="11.42578125" style="36"/>
    <col min="14072" max="14072" width="1.42578125" style="36" customWidth="1"/>
    <col min="14073" max="14073" width="11.42578125" style="36"/>
    <col min="14074" max="14074" width="1.42578125" style="36" customWidth="1"/>
    <col min="14075" max="14075" width="11.42578125" style="36"/>
    <col min="14076" max="14076" width="1.42578125" style="36" customWidth="1"/>
    <col min="14077" max="14077" width="11.42578125" style="36"/>
    <col min="14078" max="14078" width="1.42578125" style="36" customWidth="1"/>
    <col min="14079" max="14079" width="11.42578125" style="36"/>
    <col min="14080" max="14080" width="1.42578125" style="36" customWidth="1"/>
    <col min="14081" max="14085" width="11.42578125" style="36"/>
    <col min="14086" max="14104" width="0" style="36" hidden="1" customWidth="1"/>
    <col min="14105" max="14318" width="11.42578125" style="36"/>
    <col min="14319" max="14319" width="2.5703125" style="36" customWidth="1"/>
    <col min="14320" max="14320" width="3.42578125" style="36" customWidth="1"/>
    <col min="14321" max="14321" width="31.42578125" style="36" customWidth="1"/>
    <col min="14322" max="14322" width="1.42578125" style="36" customWidth="1"/>
    <col min="14323" max="14323" width="11.42578125" style="36"/>
    <col min="14324" max="14324" width="1.42578125" style="36" customWidth="1"/>
    <col min="14325" max="14325" width="11.42578125" style="36"/>
    <col min="14326" max="14326" width="1.42578125" style="36" customWidth="1"/>
    <col min="14327" max="14327" width="11.42578125" style="36"/>
    <col min="14328" max="14328" width="1.42578125" style="36" customWidth="1"/>
    <col min="14329" max="14329" width="11.42578125" style="36"/>
    <col min="14330" max="14330" width="1.42578125" style="36" customWidth="1"/>
    <col min="14331" max="14331" width="11.42578125" style="36"/>
    <col min="14332" max="14332" width="1.42578125" style="36" customWidth="1"/>
    <col min="14333" max="14333" width="11.42578125" style="36"/>
    <col min="14334" max="14334" width="1.42578125" style="36" customWidth="1"/>
    <col min="14335" max="14335" width="11.42578125" style="36"/>
    <col min="14336" max="14336" width="1.42578125" style="36" customWidth="1"/>
    <col min="14337" max="14341" width="11.42578125" style="36"/>
    <col min="14342" max="14360" width="0" style="36" hidden="1" customWidth="1"/>
    <col min="14361" max="14574" width="11.42578125" style="36"/>
    <col min="14575" max="14575" width="2.5703125" style="36" customWidth="1"/>
    <col min="14576" max="14576" width="3.42578125" style="36" customWidth="1"/>
    <col min="14577" max="14577" width="31.42578125" style="36" customWidth="1"/>
    <col min="14578" max="14578" width="1.42578125" style="36" customWidth="1"/>
    <col min="14579" max="14579" width="11.42578125" style="36"/>
    <col min="14580" max="14580" width="1.42578125" style="36" customWidth="1"/>
    <col min="14581" max="14581" width="11.42578125" style="36"/>
    <col min="14582" max="14582" width="1.42578125" style="36" customWidth="1"/>
    <col min="14583" max="14583" width="11.42578125" style="36"/>
    <col min="14584" max="14584" width="1.42578125" style="36" customWidth="1"/>
    <col min="14585" max="14585" width="11.42578125" style="36"/>
    <col min="14586" max="14586" width="1.42578125" style="36" customWidth="1"/>
    <col min="14587" max="14587" width="11.42578125" style="36"/>
    <col min="14588" max="14588" width="1.42578125" style="36" customWidth="1"/>
    <col min="14589" max="14589" width="11.42578125" style="36"/>
    <col min="14590" max="14590" width="1.42578125" style="36" customWidth="1"/>
    <col min="14591" max="14591" width="11.42578125" style="36"/>
    <col min="14592" max="14592" width="1.42578125" style="36" customWidth="1"/>
    <col min="14593" max="14597" width="11.42578125" style="36"/>
    <col min="14598" max="14616" width="0" style="36" hidden="1" customWidth="1"/>
    <col min="14617" max="14830" width="11.42578125" style="36"/>
    <col min="14831" max="14831" width="2.5703125" style="36" customWidth="1"/>
    <col min="14832" max="14832" width="3.42578125" style="36" customWidth="1"/>
    <col min="14833" max="14833" width="31.42578125" style="36" customWidth="1"/>
    <col min="14834" max="14834" width="1.42578125" style="36" customWidth="1"/>
    <col min="14835" max="14835" width="11.42578125" style="36"/>
    <col min="14836" max="14836" width="1.42578125" style="36" customWidth="1"/>
    <col min="14837" max="14837" width="11.42578125" style="36"/>
    <col min="14838" max="14838" width="1.42578125" style="36" customWidth="1"/>
    <col min="14839" max="14839" width="11.42578125" style="36"/>
    <col min="14840" max="14840" width="1.42578125" style="36" customWidth="1"/>
    <col min="14841" max="14841" width="11.42578125" style="36"/>
    <col min="14842" max="14842" width="1.42578125" style="36" customWidth="1"/>
    <col min="14843" max="14843" width="11.42578125" style="36"/>
    <col min="14844" max="14844" width="1.42578125" style="36" customWidth="1"/>
    <col min="14845" max="14845" width="11.42578125" style="36"/>
    <col min="14846" max="14846" width="1.42578125" style="36" customWidth="1"/>
    <col min="14847" max="14847" width="11.42578125" style="36"/>
    <col min="14848" max="14848" width="1.42578125" style="36" customWidth="1"/>
    <col min="14849" max="14853" width="11.42578125" style="36"/>
    <col min="14854" max="14872" width="0" style="36" hidden="1" customWidth="1"/>
    <col min="14873" max="15086" width="11.42578125" style="36"/>
    <col min="15087" max="15087" width="2.5703125" style="36" customWidth="1"/>
    <col min="15088" max="15088" width="3.42578125" style="36" customWidth="1"/>
    <col min="15089" max="15089" width="31.42578125" style="36" customWidth="1"/>
    <col min="15090" max="15090" width="1.42578125" style="36" customWidth="1"/>
    <col min="15091" max="15091" width="11.42578125" style="36"/>
    <col min="15092" max="15092" width="1.42578125" style="36" customWidth="1"/>
    <col min="15093" max="15093" width="11.42578125" style="36"/>
    <col min="15094" max="15094" width="1.42578125" style="36" customWidth="1"/>
    <col min="15095" max="15095" width="11.42578125" style="36"/>
    <col min="15096" max="15096" width="1.42578125" style="36" customWidth="1"/>
    <col min="15097" max="15097" width="11.42578125" style="36"/>
    <col min="15098" max="15098" width="1.42578125" style="36" customWidth="1"/>
    <col min="15099" max="15099" width="11.42578125" style="36"/>
    <col min="15100" max="15100" width="1.42578125" style="36" customWidth="1"/>
    <col min="15101" max="15101" width="11.42578125" style="36"/>
    <col min="15102" max="15102" width="1.42578125" style="36" customWidth="1"/>
    <col min="15103" max="15103" width="11.42578125" style="36"/>
    <col min="15104" max="15104" width="1.42578125" style="36" customWidth="1"/>
    <col min="15105" max="15109" width="11.42578125" style="36"/>
    <col min="15110" max="15128" width="0" style="36" hidden="1" customWidth="1"/>
    <col min="15129" max="15342" width="11.42578125" style="36"/>
    <col min="15343" max="15343" width="2.5703125" style="36" customWidth="1"/>
    <col min="15344" max="15344" width="3.42578125" style="36" customWidth="1"/>
    <col min="15345" max="15345" width="31.42578125" style="36" customWidth="1"/>
    <col min="15346" max="15346" width="1.42578125" style="36" customWidth="1"/>
    <col min="15347" max="15347" width="11.42578125" style="36"/>
    <col min="15348" max="15348" width="1.42578125" style="36" customWidth="1"/>
    <col min="15349" max="15349" width="11.42578125" style="36"/>
    <col min="15350" max="15350" width="1.42578125" style="36" customWidth="1"/>
    <col min="15351" max="15351" width="11.42578125" style="36"/>
    <col min="15352" max="15352" width="1.42578125" style="36" customWidth="1"/>
    <col min="15353" max="15353" width="11.42578125" style="36"/>
    <col min="15354" max="15354" width="1.42578125" style="36" customWidth="1"/>
    <col min="15355" max="15355" width="11.42578125" style="36"/>
    <col min="15356" max="15356" width="1.42578125" style="36" customWidth="1"/>
    <col min="15357" max="15357" width="11.42578125" style="36"/>
    <col min="15358" max="15358" width="1.42578125" style="36" customWidth="1"/>
    <col min="15359" max="15359" width="11.42578125" style="36"/>
    <col min="15360" max="15360" width="1.42578125" style="36" customWidth="1"/>
    <col min="15361" max="15365" width="11.42578125" style="36"/>
    <col min="15366" max="15384" width="0" style="36" hidden="1" customWidth="1"/>
    <col min="15385" max="15598" width="11.42578125" style="36"/>
    <col min="15599" max="15599" width="2.5703125" style="36" customWidth="1"/>
    <col min="15600" max="15600" width="3.42578125" style="36" customWidth="1"/>
    <col min="15601" max="15601" width="31.42578125" style="36" customWidth="1"/>
    <col min="15602" max="15602" width="1.42578125" style="36" customWidth="1"/>
    <col min="15603" max="15603" width="11.42578125" style="36"/>
    <col min="15604" max="15604" width="1.42578125" style="36" customWidth="1"/>
    <col min="15605" max="15605" width="11.42578125" style="36"/>
    <col min="15606" max="15606" width="1.42578125" style="36" customWidth="1"/>
    <col min="15607" max="15607" width="11.42578125" style="36"/>
    <col min="15608" max="15608" width="1.42578125" style="36" customWidth="1"/>
    <col min="15609" max="15609" width="11.42578125" style="36"/>
    <col min="15610" max="15610" width="1.42578125" style="36" customWidth="1"/>
    <col min="15611" max="15611" width="11.42578125" style="36"/>
    <col min="15612" max="15612" width="1.42578125" style="36" customWidth="1"/>
    <col min="15613" max="15613" width="11.42578125" style="36"/>
    <col min="15614" max="15614" width="1.42578125" style="36" customWidth="1"/>
    <col min="15615" max="15615" width="11.42578125" style="36"/>
    <col min="15616" max="15616" width="1.42578125" style="36" customWidth="1"/>
    <col min="15617" max="15621" width="11.42578125" style="36"/>
    <col min="15622" max="15640" width="0" style="36" hidden="1" customWidth="1"/>
    <col min="15641" max="15854" width="11.42578125" style="36"/>
    <col min="15855" max="15855" width="2.5703125" style="36" customWidth="1"/>
    <col min="15856" max="15856" width="3.42578125" style="36" customWidth="1"/>
    <col min="15857" max="15857" width="31.42578125" style="36" customWidth="1"/>
    <col min="15858" max="15858" width="1.42578125" style="36" customWidth="1"/>
    <col min="15859" max="15859" width="11.42578125" style="36"/>
    <col min="15860" max="15860" width="1.42578125" style="36" customWidth="1"/>
    <col min="15861" max="15861" width="11.42578125" style="36"/>
    <col min="15862" max="15862" width="1.42578125" style="36" customWidth="1"/>
    <col min="15863" max="15863" width="11.42578125" style="36"/>
    <col min="15864" max="15864" width="1.42578125" style="36" customWidth="1"/>
    <col min="15865" max="15865" width="11.42578125" style="36"/>
    <col min="15866" max="15866" width="1.42578125" style="36" customWidth="1"/>
    <col min="15867" max="15867" width="11.42578125" style="36"/>
    <col min="15868" max="15868" width="1.42578125" style="36" customWidth="1"/>
    <col min="15869" max="15869" width="11.42578125" style="36"/>
    <col min="15870" max="15870" width="1.42578125" style="36" customWidth="1"/>
    <col min="15871" max="15871" width="11.42578125" style="36"/>
    <col min="15872" max="15872" width="1.42578125" style="36" customWidth="1"/>
    <col min="15873" max="15877" width="11.42578125" style="36"/>
    <col min="15878" max="15896" width="0" style="36" hidden="1" customWidth="1"/>
    <col min="15897" max="16110" width="11.42578125" style="36"/>
    <col min="16111" max="16111" width="2.5703125" style="36" customWidth="1"/>
    <col min="16112" max="16112" width="3.42578125" style="36" customWidth="1"/>
    <col min="16113" max="16113" width="31.42578125" style="36" customWidth="1"/>
    <col min="16114" max="16114" width="1.42578125" style="36" customWidth="1"/>
    <col min="16115" max="16115" width="11.42578125" style="36"/>
    <col min="16116" max="16116" width="1.42578125" style="36" customWidth="1"/>
    <col min="16117" max="16117" width="11.42578125" style="36"/>
    <col min="16118" max="16118" width="1.42578125" style="36" customWidth="1"/>
    <col min="16119" max="16119" width="11.42578125" style="36"/>
    <col min="16120" max="16120" width="1.42578125" style="36" customWidth="1"/>
    <col min="16121" max="16121" width="11.42578125" style="36"/>
    <col min="16122" max="16122" width="1.42578125" style="36" customWidth="1"/>
    <col min="16123" max="16123" width="11.42578125" style="36"/>
    <col min="16124" max="16124" width="1.42578125" style="36" customWidth="1"/>
    <col min="16125" max="16125" width="11.42578125" style="36"/>
    <col min="16126" max="16126" width="1.42578125" style="36" customWidth="1"/>
    <col min="16127" max="16127" width="11.42578125" style="36"/>
    <col min="16128" max="16128" width="1.42578125" style="36" customWidth="1"/>
    <col min="16129" max="16133" width="11.42578125" style="36"/>
    <col min="16134" max="16152" width="0" style="36" hidden="1" customWidth="1"/>
    <col min="16153" max="16366" width="11.42578125" style="36"/>
    <col min="16367" max="16384" width="11.42578125" style="36" customWidth="1"/>
  </cols>
  <sheetData>
    <row r="1" spans="1:25" ht="172.5" customHeight="1">
      <c r="A1" s="302" t="s">
        <v>1255</v>
      </c>
      <c r="B1" s="303"/>
      <c r="C1" s="303"/>
      <c r="D1" s="303"/>
      <c r="E1" s="303"/>
      <c r="F1" s="303"/>
      <c r="G1" s="303"/>
      <c r="H1" s="303"/>
      <c r="I1" s="303"/>
      <c r="J1" s="303"/>
      <c r="K1" s="303"/>
      <c r="L1" s="303"/>
      <c r="M1" s="303"/>
      <c r="N1" s="303"/>
      <c r="O1" s="303"/>
      <c r="P1" s="303"/>
      <c r="Q1" s="303"/>
      <c r="R1" s="120"/>
      <c r="S1" s="120"/>
      <c r="T1" s="120"/>
      <c r="U1" s="120"/>
      <c r="V1" s="120"/>
      <c r="W1" s="120"/>
      <c r="Y1" s="56"/>
    </row>
    <row r="2" spans="1:25" ht="16.7" customHeight="1">
      <c r="A2" s="313" t="str">
        <f>"  gültig bis "&amp;(AB319)</f>
        <v xml:space="preserve">  gültig bis 30.04.2025</v>
      </c>
      <c r="B2" s="313"/>
      <c r="C2" s="313"/>
      <c r="D2" s="113"/>
      <c r="E2" s="330" t="s">
        <v>1212</v>
      </c>
      <c r="F2" s="330"/>
      <c r="G2" s="330"/>
      <c r="H2" s="330"/>
      <c r="I2" s="330"/>
      <c r="J2" s="330"/>
      <c r="K2" s="330"/>
      <c r="L2" s="330"/>
      <c r="M2" s="330"/>
      <c r="N2" s="330"/>
      <c r="O2" s="330"/>
      <c r="P2" s="330"/>
      <c r="Q2" s="330"/>
      <c r="R2" s="330"/>
      <c r="S2" s="330"/>
      <c r="T2" s="330"/>
      <c r="U2" s="330"/>
      <c r="V2" s="330"/>
      <c r="W2" s="330"/>
      <c r="Y2" s="56"/>
    </row>
    <row r="3" spans="1:25" ht="36" customHeight="1" thickBot="1">
      <c r="A3" s="66"/>
      <c r="B3" s="67"/>
      <c r="C3" s="67"/>
      <c r="D3" s="67"/>
      <c r="E3" s="330"/>
      <c r="F3" s="330"/>
      <c r="G3" s="330"/>
      <c r="H3" s="330"/>
      <c r="I3" s="330"/>
      <c r="J3" s="330"/>
      <c r="K3" s="330"/>
      <c r="L3" s="330"/>
      <c r="M3" s="330"/>
      <c r="N3" s="330"/>
      <c r="O3" s="330"/>
      <c r="P3" s="330"/>
      <c r="Q3" s="330"/>
      <c r="R3" s="330"/>
      <c r="S3" s="330"/>
      <c r="T3" s="330"/>
      <c r="U3" s="330"/>
      <c r="V3" s="330"/>
      <c r="W3" s="330"/>
    </row>
    <row r="4" spans="1:25" ht="31.35" customHeight="1" thickBot="1">
      <c r="A4" s="37"/>
      <c r="B4" s="320" t="s">
        <v>1190</v>
      </c>
      <c r="C4" s="320"/>
      <c r="E4" s="186"/>
      <c r="F4" s="69"/>
      <c r="G4" s="321" t="s">
        <v>1213</v>
      </c>
      <c r="H4" s="321"/>
      <c r="I4" s="321"/>
      <c r="J4" s="321"/>
      <c r="K4" s="321"/>
      <c r="L4" s="181"/>
      <c r="M4" s="322"/>
      <c r="N4" s="323"/>
      <c r="O4" s="324"/>
      <c r="Q4" s="321" t="s">
        <v>1211</v>
      </c>
      <c r="R4" s="321"/>
      <c r="S4" s="321"/>
      <c r="T4" s="325"/>
      <c r="U4" s="326"/>
      <c r="V4" s="326"/>
      <c r="W4" s="327"/>
    </row>
    <row r="5" spans="1:25" ht="7.5" customHeight="1" thickBot="1">
      <c r="A5" s="37"/>
      <c r="I5" s="38"/>
      <c r="P5" s="36" t="s">
        <v>1191</v>
      </c>
      <c r="S5" s="62"/>
      <c r="T5" s="62"/>
    </row>
    <row r="6" spans="1:25" ht="12.75" customHeight="1">
      <c r="A6" s="37"/>
      <c r="B6" s="61" t="s">
        <v>1</v>
      </c>
      <c r="C6" s="61"/>
      <c r="E6" s="314"/>
      <c r="F6" s="315"/>
      <c r="G6" s="315"/>
      <c r="H6" s="315"/>
      <c r="I6" s="315"/>
      <c r="J6" s="315"/>
      <c r="K6" s="315"/>
      <c r="L6" s="315"/>
      <c r="M6" s="315"/>
      <c r="N6" s="315"/>
      <c r="O6" s="315"/>
      <c r="P6" s="315"/>
      <c r="Q6" s="315"/>
      <c r="R6" s="315"/>
      <c r="S6" s="315"/>
      <c r="T6" s="315"/>
      <c r="U6" s="315"/>
      <c r="V6" s="315"/>
      <c r="W6" s="316"/>
    </row>
    <row r="7" spans="1:25" ht="37.700000000000003" customHeight="1" thickBot="1">
      <c r="A7" s="37"/>
      <c r="B7" s="306" t="s">
        <v>1153</v>
      </c>
      <c r="C7" s="306"/>
      <c r="E7" s="317"/>
      <c r="F7" s="318"/>
      <c r="G7" s="318"/>
      <c r="H7" s="318"/>
      <c r="I7" s="318"/>
      <c r="J7" s="318"/>
      <c r="K7" s="318"/>
      <c r="L7" s="318"/>
      <c r="M7" s="318"/>
      <c r="N7" s="318"/>
      <c r="O7" s="318"/>
      <c r="P7" s="318"/>
      <c r="Q7" s="318"/>
      <c r="R7" s="318"/>
      <c r="S7" s="318"/>
      <c r="T7" s="318"/>
      <c r="U7" s="318"/>
      <c r="V7" s="318"/>
      <c r="W7" s="319"/>
      <c r="Y7" s="56"/>
    </row>
    <row r="8" spans="1:25" ht="9" customHeight="1" thickBot="1"/>
    <row r="9" spans="1:25" ht="20.45" customHeight="1" thickBot="1">
      <c r="B9" s="61" t="s">
        <v>1155</v>
      </c>
      <c r="E9" s="293"/>
      <c r="F9" s="294"/>
      <c r="G9" s="294"/>
      <c r="H9" s="294"/>
      <c r="I9" s="294"/>
      <c r="J9" s="294"/>
      <c r="K9" s="294"/>
      <c r="L9" s="294"/>
      <c r="M9" s="294"/>
      <c r="N9" s="294"/>
      <c r="O9" s="294"/>
      <c r="P9" s="294"/>
      <c r="Q9" s="294"/>
      <c r="R9" s="294"/>
      <c r="S9" s="294"/>
      <c r="T9" s="294"/>
      <c r="U9" s="294"/>
      <c r="V9" s="294"/>
      <c r="W9" s="295"/>
    </row>
    <row r="10" spans="1:25" ht="9" customHeight="1" thickBot="1"/>
    <row r="11" spans="1:25" ht="15">
      <c r="B11" s="61" t="s">
        <v>1154</v>
      </c>
      <c r="E11" s="307"/>
      <c r="F11" s="308"/>
      <c r="G11" s="308"/>
      <c r="H11" s="308"/>
      <c r="I11" s="308"/>
      <c r="J11" s="308"/>
      <c r="K11" s="308"/>
      <c r="L11" s="308"/>
      <c r="M11" s="308"/>
      <c r="N11" s="308"/>
      <c r="O11" s="308"/>
      <c r="P11" s="308"/>
      <c r="Q11" s="308"/>
      <c r="R11" s="308"/>
      <c r="S11" s="308"/>
      <c r="T11" s="308"/>
      <c r="U11" s="308"/>
      <c r="V11" s="308"/>
      <c r="W11" s="309"/>
    </row>
    <row r="12" spans="1:25" ht="15" thickBot="1">
      <c r="E12" s="310"/>
      <c r="F12" s="311"/>
      <c r="G12" s="311"/>
      <c r="H12" s="311"/>
      <c r="I12" s="311"/>
      <c r="J12" s="311"/>
      <c r="K12" s="311"/>
      <c r="L12" s="311"/>
      <c r="M12" s="311"/>
      <c r="N12" s="311"/>
      <c r="O12" s="311"/>
      <c r="P12" s="311"/>
      <c r="Q12" s="311"/>
      <c r="R12" s="311"/>
      <c r="S12" s="311"/>
      <c r="T12" s="311"/>
      <c r="U12" s="311"/>
      <c r="V12" s="311"/>
      <c r="W12" s="312"/>
    </row>
    <row r="13" spans="1:25" ht="9" customHeight="1" thickBot="1"/>
    <row r="14" spans="1:25" ht="20.45" customHeight="1" thickBot="1">
      <c r="B14" s="61" t="s">
        <v>117</v>
      </c>
      <c r="E14" s="293"/>
      <c r="F14" s="294"/>
      <c r="G14" s="294"/>
      <c r="H14" s="294"/>
      <c r="I14" s="294"/>
      <c r="J14" s="294"/>
      <c r="K14" s="294"/>
      <c r="L14" s="294"/>
      <c r="M14" s="294"/>
      <c r="N14" s="294"/>
      <c r="O14" s="294"/>
      <c r="P14" s="294"/>
      <c r="Q14" s="295"/>
      <c r="S14" s="68" t="s">
        <v>140</v>
      </c>
      <c r="T14" s="68"/>
      <c r="U14" s="61"/>
      <c r="V14" s="333" t="str">
        <f>IF(ISBLANK($E$14),"",VLOOKUP($E$14,$Z$274:$AB$280,2,TRUE))</f>
        <v/>
      </c>
      <c r="W14" s="333"/>
    </row>
    <row r="15" spans="1:25" ht="14.45" customHeight="1">
      <c r="E15" s="328" t="s">
        <v>147</v>
      </c>
      <c r="F15" s="329"/>
      <c r="G15" s="329"/>
      <c r="H15" s="329"/>
      <c r="I15" s="329"/>
      <c r="J15" s="329"/>
      <c r="K15" s="329"/>
      <c r="L15" s="329"/>
      <c r="M15" s="329"/>
      <c r="N15" s="329"/>
      <c r="O15" s="329"/>
      <c r="P15" s="329"/>
      <c r="Q15" s="329"/>
      <c r="R15" s="329"/>
      <c r="S15" s="329"/>
      <c r="T15" s="329"/>
      <c r="U15" s="329"/>
      <c r="V15" s="329"/>
      <c r="W15" s="329"/>
    </row>
    <row r="16" spans="1:25">
      <c r="E16" s="329"/>
      <c r="F16" s="329"/>
      <c r="G16" s="329"/>
      <c r="H16" s="329"/>
      <c r="I16" s="329"/>
      <c r="J16" s="329"/>
      <c r="K16" s="329"/>
      <c r="L16" s="329"/>
      <c r="M16" s="329"/>
      <c r="N16" s="329"/>
      <c r="O16" s="329"/>
      <c r="P16" s="329"/>
      <c r="Q16" s="329"/>
      <c r="R16" s="329"/>
      <c r="S16" s="329"/>
      <c r="T16" s="329"/>
      <c r="U16" s="329"/>
      <c r="V16" s="329"/>
      <c r="W16" s="329"/>
    </row>
    <row r="17" spans="1:23">
      <c r="E17" s="329"/>
      <c r="F17" s="329"/>
      <c r="G17" s="329"/>
      <c r="H17" s="329"/>
      <c r="I17" s="329"/>
      <c r="J17" s="329"/>
      <c r="K17" s="329"/>
      <c r="L17" s="329"/>
      <c r="M17" s="329"/>
      <c r="N17" s="329"/>
      <c r="O17" s="329"/>
      <c r="P17" s="329"/>
      <c r="Q17" s="329"/>
      <c r="R17" s="329"/>
      <c r="S17" s="329"/>
      <c r="T17" s="329"/>
      <c r="U17" s="329"/>
      <c r="V17" s="329"/>
      <c r="W17" s="329"/>
    </row>
    <row r="18" spans="1:23" ht="21.95" customHeight="1" thickBot="1">
      <c r="A18" s="39"/>
      <c r="M18" s="213"/>
      <c r="N18" s="213"/>
      <c r="O18" s="213"/>
      <c r="P18" s="213"/>
      <c r="Q18" s="213"/>
      <c r="R18" s="213"/>
      <c r="S18" s="248" t="s">
        <v>1230</v>
      </c>
      <c r="T18" s="249"/>
      <c r="U18" s="249"/>
      <c r="V18" s="249"/>
      <c r="W18" s="249"/>
    </row>
    <row r="19" spans="1:23" ht="20.45" customHeight="1" thickBot="1">
      <c r="A19" s="39"/>
      <c r="B19" s="61" t="s">
        <v>1251</v>
      </c>
      <c r="E19" s="293"/>
      <c r="F19" s="294"/>
      <c r="G19" s="294"/>
      <c r="H19" s="294"/>
      <c r="I19" s="294"/>
      <c r="J19" s="295"/>
      <c r="K19" s="331" t="s">
        <v>1234</v>
      </c>
      <c r="L19" s="332"/>
      <c r="M19" s="332"/>
      <c r="N19" s="332"/>
      <c r="O19" s="332"/>
      <c r="P19" s="40"/>
      <c r="Q19" s="246"/>
      <c r="R19" s="247"/>
      <c r="S19" s="249"/>
      <c r="T19" s="249"/>
      <c r="U19" s="249"/>
      <c r="V19" s="249"/>
      <c r="W19" s="249"/>
    </row>
    <row r="20" spans="1:23" ht="4.5" customHeight="1">
      <c r="A20" s="39"/>
      <c r="E20" s="41"/>
      <c r="F20" s="41"/>
      <c r="G20" s="41"/>
      <c r="L20" s="40"/>
      <c r="M20" s="40"/>
      <c r="N20" s="40"/>
      <c r="O20" s="41"/>
      <c r="P20" s="40"/>
      <c r="Q20" s="40"/>
      <c r="R20" s="42"/>
      <c r="S20" s="42"/>
      <c r="T20" s="42"/>
    </row>
    <row r="21" spans="1:23" ht="15" thickBot="1"/>
    <row r="22" spans="1:23" ht="20.45" customHeight="1" thickBot="1">
      <c r="B22" s="61" t="s">
        <v>101</v>
      </c>
      <c r="E22" s="293" t="s">
        <v>100</v>
      </c>
      <c r="F22" s="294"/>
      <c r="G22" s="295"/>
      <c r="K22" s="61" t="s">
        <v>108</v>
      </c>
      <c r="L22" s="61"/>
      <c r="M22" s="61"/>
      <c r="N22" s="61"/>
      <c r="O22" s="68" t="s">
        <v>109</v>
      </c>
      <c r="Q22" s="207"/>
      <c r="S22" s="143" t="s">
        <v>2</v>
      </c>
      <c r="U22" s="143" t="str">
        <f>IF(Q22&lt;&gt;"",(ROUNDUP((DAYS360(($Q$22-1),$Q$24,TRUE))/30,1)),"")</f>
        <v/>
      </c>
      <c r="V22" s="198"/>
      <c r="W22" s="198"/>
    </row>
    <row r="23" spans="1:23" s="198" customFormat="1" ht="6.6" customHeight="1" thickBot="1">
      <c r="A23" s="201"/>
      <c r="B23" s="208"/>
      <c r="C23" s="201"/>
      <c r="D23" s="201"/>
      <c r="E23" s="206"/>
      <c r="F23" s="206"/>
      <c r="G23" s="206"/>
      <c r="H23" s="201"/>
      <c r="I23" s="201"/>
      <c r="J23" s="201"/>
      <c r="K23" s="208"/>
      <c r="L23" s="208"/>
      <c r="M23" s="208"/>
      <c r="N23" s="208"/>
      <c r="O23" s="209"/>
      <c r="P23" s="201"/>
      <c r="Q23" s="210"/>
      <c r="R23" s="201"/>
      <c r="S23" s="211"/>
      <c r="T23" s="201"/>
      <c r="U23" s="211"/>
      <c r="V23" s="201"/>
      <c r="W23" s="201"/>
    </row>
    <row r="24" spans="1:23" ht="21.95" customHeight="1" thickBot="1">
      <c r="B24" s="300" t="s">
        <v>1172</v>
      </c>
      <c r="C24" s="301"/>
      <c r="D24" s="301"/>
      <c r="E24" s="301"/>
      <c r="F24" s="301"/>
      <c r="G24" s="301"/>
      <c r="K24" s="61" t="s">
        <v>150</v>
      </c>
      <c r="O24" s="68" t="s">
        <v>109</v>
      </c>
      <c r="Q24" s="207"/>
      <c r="S24" s="36" t="s">
        <v>1224</v>
      </c>
      <c r="U24" s="198"/>
      <c r="V24" s="198"/>
      <c r="W24" s="198"/>
    </row>
    <row r="25" spans="1:23" ht="33.950000000000003" customHeight="1" thickBot="1">
      <c r="S25" s="304"/>
      <c r="T25" s="305"/>
      <c r="U25" s="305"/>
      <c r="V25" s="305"/>
      <c r="W25" s="305"/>
    </row>
    <row r="26" spans="1:23" ht="20.45" customHeight="1">
      <c r="A26" s="70" t="s">
        <v>3</v>
      </c>
      <c r="B26" s="71" t="s">
        <v>4</v>
      </c>
      <c r="C26" s="72"/>
      <c r="D26" s="72"/>
      <c r="E26" s="72"/>
      <c r="F26" s="72"/>
      <c r="G26" s="72"/>
      <c r="H26" s="72"/>
      <c r="I26" s="72"/>
      <c r="J26" s="72"/>
      <c r="K26" s="72"/>
      <c r="L26" s="72"/>
      <c r="M26" s="72"/>
      <c r="N26" s="72"/>
      <c r="O26" s="72"/>
      <c r="P26" s="72"/>
      <c r="Q26" s="72"/>
      <c r="R26" s="72"/>
      <c r="S26" s="72"/>
      <c r="T26" s="72"/>
      <c r="U26" s="136"/>
      <c r="V26" s="115"/>
      <c r="W26" s="73"/>
    </row>
    <row r="27" spans="1:23" ht="4.5" customHeight="1">
      <c r="A27" s="74"/>
      <c r="B27" s="52"/>
      <c r="C27" s="52"/>
      <c r="D27" s="52"/>
      <c r="E27" s="52"/>
      <c r="F27" s="52"/>
      <c r="G27" s="52"/>
      <c r="H27" s="52"/>
      <c r="I27" s="52"/>
      <c r="J27" s="52"/>
      <c r="K27" s="52"/>
      <c r="L27" s="52"/>
      <c r="M27" s="52"/>
      <c r="N27" s="52"/>
      <c r="O27" s="52"/>
      <c r="P27" s="52"/>
      <c r="Q27" s="52"/>
      <c r="R27" s="52"/>
      <c r="S27" s="52"/>
      <c r="T27" s="52"/>
      <c r="U27" s="137"/>
      <c r="V27" s="116"/>
      <c r="W27" s="75"/>
    </row>
    <row r="28" spans="1:23" ht="20.45" customHeight="1">
      <c r="A28" s="76" t="s">
        <v>7</v>
      </c>
      <c r="B28" s="77" t="s">
        <v>1252</v>
      </c>
      <c r="C28" s="52"/>
      <c r="D28" s="52"/>
      <c r="E28" s="52"/>
      <c r="F28" s="52"/>
      <c r="G28" s="52"/>
      <c r="H28" s="52"/>
      <c r="I28" s="52"/>
      <c r="J28" s="52"/>
      <c r="K28" s="52"/>
      <c r="L28" s="52"/>
      <c r="M28" s="299" t="s">
        <v>1178</v>
      </c>
      <c r="N28" s="52"/>
      <c r="O28" s="52"/>
      <c r="P28" s="52"/>
      <c r="Q28" s="52"/>
      <c r="R28" s="52"/>
      <c r="S28" s="296" t="s">
        <v>1179</v>
      </c>
      <c r="T28" s="128"/>
      <c r="U28" s="298" t="s">
        <v>1181</v>
      </c>
      <c r="V28" s="297" t="s">
        <v>1180</v>
      </c>
      <c r="W28" s="278"/>
    </row>
    <row r="29" spans="1:23" ht="4.5" customHeight="1">
      <c r="A29" s="74"/>
      <c r="B29" s="52"/>
      <c r="C29" s="52"/>
      <c r="D29" s="52"/>
      <c r="E29" s="52"/>
      <c r="F29" s="52"/>
      <c r="G29" s="52"/>
      <c r="H29" s="52"/>
      <c r="I29" s="52"/>
      <c r="J29" s="52"/>
      <c r="K29" s="52"/>
      <c r="L29" s="52"/>
      <c r="M29" s="299"/>
      <c r="N29" s="52"/>
      <c r="O29" s="52"/>
      <c r="P29" s="52"/>
      <c r="Q29" s="52"/>
      <c r="R29" s="52"/>
      <c r="S29" s="296"/>
      <c r="T29" s="128"/>
      <c r="U29" s="298"/>
      <c r="V29" s="277"/>
      <c r="W29" s="278"/>
    </row>
    <row r="30" spans="1:23" ht="20.45" customHeight="1">
      <c r="A30" s="74"/>
      <c r="B30" s="52"/>
      <c r="C30" s="52" t="s">
        <v>12</v>
      </c>
      <c r="D30" s="52"/>
      <c r="E30" s="282" t="s">
        <v>5</v>
      </c>
      <c r="F30" s="282"/>
      <c r="G30" s="282"/>
      <c r="H30" s="78"/>
      <c r="I30" s="78" t="s">
        <v>13</v>
      </c>
      <c r="J30" s="78"/>
      <c r="K30" s="78" t="s">
        <v>115</v>
      </c>
      <c r="L30" s="78"/>
      <c r="M30" s="299"/>
      <c r="N30" s="133"/>
      <c r="O30" s="78" t="s">
        <v>15</v>
      </c>
      <c r="P30" s="78"/>
      <c r="Q30" s="78" t="s">
        <v>16</v>
      </c>
      <c r="R30" s="78"/>
      <c r="S30" s="296"/>
      <c r="T30" s="128"/>
      <c r="U30" s="298"/>
      <c r="V30" s="277"/>
      <c r="W30" s="278"/>
    </row>
    <row r="31" spans="1:23" ht="4.5" customHeight="1">
      <c r="A31" s="74"/>
      <c r="B31" s="52"/>
      <c r="C31" s="52"/>
      <c r="D31" s="52"/>
      <c r="E31" s="292" t="s">
        <v>127</v>
      </c>
      <c r="F31" s="292"/>
      <c r="G31" s="292"/>
      <c r="H31" s="52"/>
      <c r="I31" s="52"/>
      <c r="J31" s="52"/>
      <c r="K31" s="52"/>
      <c r="L31" s="52"/>
      <c r="M31" s="52"/>
      <c r="N31" s="52"/>
      <c r="O31" s="52"/>
      <c r="P31" s="52"/>
      <c r="Q31" s="52"/>
      <c r="R31" s="52"/>
      <c r="S31" s="52"/>
      <c r="T31" s="52"/>
      <c r="U31" s="137"/>
      <c r="V31" s="116"/>
      <c r="W31" s="75"/>
    </row>
    <row r="32" spans="1:23" ht="20.45" customHeight="1">
      <c r="A32" s="74"/>
      <c r="B32" s="79" t="s">
        <v>7</v>
      </c>
      <c r="C32" s="187"/>
      <c r="D32" s="52"/>
      <c r="E32" s="284"/>
      <c r="F32" s="284"/>
      <c r="G32" s="284"/>
      <c r="H32" s="52"/>
      <c r="I32" s="63" t="str">
        <f t="shared" ref="I32:I41" si="0">IF(E32&lt;&gt;"",IF($E$22="DFG Personalkostensätze",VLOOKUP(E32,$Z$170:$AA$188,2,FALSE),IF($E$22="VwV-Kostenfestlegung",VLOOKUP(E32,$Z$194:$AA$212,2,FALSE),IF($E$22="KLR-Daten",VLOOKUP(E32,$Z$218:$AA$234,2,FALSE)))),"")</f>
        <v/>
      </c>
      <c r="J32" s="52"/>
      <c r="K32" s="63" t="str">
        <f>IF(ISBLANK(E32),"",VLOOKUP(YEAR($Q$22),Kalkulationsblatt!$AF$240:$AG$262,2,FALSE))</f>
        <v/>
      </c>
      <c r="L32" s="52"/>
      <c r="M32" s="188"/>
      <c r="N32" s="52"/>
      <c r="O32" s="189"/>
      <c r="P32" s="52"/>
      <c r="Q32" s="190"/>
      <c r="R32" s="80"/>
      <c r="S32" s="48" t="str">
        <f t="shared" ref="S32:S41" si="1">IF($O32="Stunden",($I32*$K32)*$Q32*$M32,IF($O32="Tage",($I32*$K32)*($Q32*$AC$316)*$M32,IF($O32="Wochen",($I32*$K32)*($Q32*$AB$316)*$M32,IF($O32="Monate",($I32*$K32)*($Q32*$AA$316)*$M32,IF($O32="Jahre",($I32*$K32)*($Q32*$Z$316)*$M32,"")))))</f>
        <v/>
      </c>
      <c r="T32" s="129"/>
      <c r="U32" s="138" t="str">
        <f>IF(E32&lt;&gt;"",S32-W32,"")</f>
        <v/>
      </c>
      <c r="V32" s="116"/>
      <c r="W32" s="81" t="str">
        <f t="shared" ref="W32:W41" si="2">IF($O32="Stunden",($I32)*$Q32*$M32,IF($O32="Tage",($I32)*($Q32*$AC$316)*$M32,IF($O32="Wochen",($I32)*($Q32*$AB$316)*$M32,IF($O32="Monate",($I32)*($Q32*$AA$316)*$M32,IF($O32="Jahre",($I32)*($Q32*$Z$316)*$M32,"")))))</f>
        <v/>
      </c>
    </row>
    <row r="33" spans="1:25" ht="20.45" customHeight="1">
      <c r="A33" s="74"/>
      <c r="B33" s="82" t="s">
        <v>19</v>
      </c>
      <c r="C33" s="187"/>
      <c r="D33" s="52"/>
      <c r="E33" s="284"/>
      <c r="F33" s="284"/>
      <c r="G33" s="284"/>
      <c r="H33" s="52"/>
      <c r="I33" s="47" t="str">
        <f t="shared" si="0"/>
        <v/>
      </c>
      <c r="J33" s="52"/>
      <c r="K33" s="47" t="str">
        <f>IF(ISBLANK(E33),"",VLOOKUP(YEAR($Q$22),Kalkulationsblatt!$AF$240:$AG$262,2,FALSE))</f>
        <v/>
      </c>
      <c r="L33" s="52"/>
      <c r="M33" s="188"/>
      <c r="N33" s="52"/>
      <c r="O33" s="189"/>
      <c r="P33" s="52"/>
      <c r="Q33" s="190"/>
      <c r="R33" s="80"/>
      <c r="S33" s="47" t="str">
        <f t="shared" si="1"/>
        <v/>
      </c>
      <c r="T33" s="127"/>
      <c r="U33" s="139" t="str">
        <f t="shared" ref="U33:U41" si="3">IF(E33&lt;&gt;"",S33-W33,"")</f>
        <v/>
      </c>
      <c r="V33" s="116"/>
      <c r="W33" s="83" t="str">
        <f t="shared" si="2"/>
        <v/>
      </c>
    </row>
    <row r="34" spans="1:25" ht="20.45" customHeight="1">
      <c r="A34" s="74"/>
      <c r="B34" s="79" t="s">
        <v>20</v>
      </c>
      <c r="C34" s="187"/>
      <c r="D34" s="52"/>
      <c r="E34" s="284"/>
      <c r="F34" s="284"/>
      <c r="G34" s="284"/>
      <c r="H34" s="52"/>
      <c r="I34" s="47" t="str">
        <f t="shared" si="0"/>
        <v/>
      </c>
      <c r="J34" s="52"/>
      <c r="K34" s="47" t="str">
        <f>IF(ISBLANK(E34),"",VLOOKUP(YEAR($Q$22),Kalkulationsblatt!$AF$240:$AG$262,2,FALSE))</f>
        <v/>
      </c>
      <c r="L34" s="52"/>
      <c r="M34" s="188"/>
      <c r="N34" s="52"/>
      <c r="O34" s="189"/>
      <c r="P34" s="52"/>
      <c r="Q34" s="190"/>
      <c r="R34" s="80"/>
      <c r="S34" s="47" t="str">
        <f t="shared" si="1"/>
        <v/>
      </c>
      <c r="T34" s="127"/>
      <c r="U34" s="139" t="str">
        <f t="shared" si="3"/>
        <v/>
      </c>
      <c r="V34" s="116"/>
      <c r="W34" s="83" t="str">
        <f t="shared" si="2"/>
        <v/>
      </c>
    </row>
    <row r="35" spans="1:25" ht="20.45" customHeight="1">
      <c r="A35" s="74"/>
      <c r="B35" s="79" t="s">
        <v>21</v>
      </c>
      <c r="C35" s="187"/>
      <c r="D35" s="52"/>
      <c r="E35" s="284"/>
      <c r="F35" s="284"/>
      <c r="G35" s="284"/>
      <c r="H35" s="52"/>
      <c r="I35" s="47" t="str">
        <f t="shared" si="0"/>
        <v/>
      </c>
      <c r="J35" s="52"/>
      <c r="K35" s="47" t="str">
        <f>IF(ISBLANK(E35),"",VLOOKUP(YEAR($Q$22),Kalkulationsblatt!$AF$240:$AG$262,2,FALSE))</f>
        <v/>
      </c>
      <c r="L35" s="52"/>
      <c r="M35" s="188"/>
      <c r="N35" s="52"/>
      <c r="O35" s="189"/>
      <c r="P35" s="52"/>
      <c r="Q35" s="190"/>
      <c r="R35" s="80"/>
      <c r="S35" s="47" t="str">
        <f t="shared" si="1"/>
        <v/>
      </c>
      <c r="T35" s="127"/>
      <c r="U35" s="139" t="str">
        <f t="shared" si="3"/>
        <v/>
      </c>
      <c r="V35" s="116"/>
      <c r="W35" s="83" t="str">
        <f t="shared" si="2"/>
        <v/>
      </c>
    </row>
    <row r="36" spans="1:25" ht="20.45" customHeight="1">
      <c r="A36" s="74"/>
      <c r="B36" s="82" t="s">
        <v>23</v>
      </c>
      <c r="C36" s="187"/>
      <c r="D36" s="52"/>
      <c r="E36" s="284"/>
      <c r="F36" s="284"/>
      <c r="G36" s="284"/>
      <c r="H36" s="52"/>
      <c r="I36" s="47" t="str">
        <f t="shared" si="0"/>
        <v/>
      </c>
      <c r="J36" s="52"/>
      <c r="K36" s="47" t="str">
        <f>IF(ISBLANK(E36),"",VLOOKUP(YEAR($Q$22),Kalkulationsblatt!$AF$240:$AG$262,2,FALSE))</f>
        <v/>
      </c>
      <c r="L36" s="52"/>
      <c r="M36" s="188"/>
      <c r="N36" s="52"/>
      <c r="O36" s="189"/>
      <c r="P36" s="52"/>
      <c r="Q36" s="190"/>
      <c r="R36" s="80"/>
      <c r="S36" s="47" t="str">
        <f t="shared" si="1"/>
        <v/>
      </c>
      <c r="T36" s="127"/>
      <c r="U36" s="139" t="str">
        <f t="shared" si="3"/>
        <v/>
      </c>
      <c r="V36" s="116"/>
      <c r="W36" s="83" t="str">
        <f t="shared" si="2"/>
        <v/>
      </c>
    </row>
    <row r="37" spans="1:25" ht="20.45" customHeight="1">
      <c r="A37" s="74"/>
      <c r="B37" s="79" t="s">
        <v>25</v>
      </c>
      <c r="C37" s="187"/>
      <c r="D37" s="52"/>
      <c r="E37" s="284"/>
      <c r="F37" s="284"/>
      <c r="G37" s="284"/>
      <c r="H37" s="52"/>
      <c r="I37" s="47" t="str">
        <f t="shared" si="0"/>
        <v/>
      </c>
      <c r="J37" s="52"/>
      <c r="K37" s="47" t="str">
        <f>IF(ISBLANK(E37),"",VLOOKUP(YEAR($Q$22),Kalkulationsblatt!$AF$240:$AG$262,2,FALSE))</f>
        <v/>
      </c>
      <c r="L37" s="52"/>
      <c r="M37" s="188"/>
      <c r="N37" s="52"/>
      <c r="O37" s="189"/>
      <c r="P37" s="52"/>
      <c r="Q37" s="190"/>
      <c r="R37" s="80"/>
      <c r="S37" s="47" t="str">
        <f t="shared" si="1"/>
        <v/>
      </c>
      <c r="T37" s="127"/>
      <c r="U37" s="139" t="str">
        <f t="shared" si="3"/>
        <v/>
      </c>
      <c r="V37" s="116"/>
      <c r="W37" s="83" t="str">
        <f t="shared" si="2"/>
        <v/>
      </c>
    </row>
    <row r="38" spans="1:25" ht="20.45" customHeight="1">
      <c r="A38" s="74"/>
      <c r="B38" s="79" t="s">
        <v>26</v>
      </c>
      <c r="C38" s="187"/>
      <c r="D38" s="52"/>
      <c r="E38" s="284"/>
      <c r="F38" s="284"/>
      <c r="G38" s="284"/>
      <c r="H38" s="52"/>
      <c r="I38" s="47" t="str">
        <f t="shared" si="0"/>
        <v/>
      </c>
      <c r="J38" s="52"/>
      <c r="K38" s="47" t="str">
        <f>IF(ISBLANK(E38),"",VLOOKUP(YEAR($Q$22),Kalkulationsblatt!$AF$240:$AG$262,2,FALSE))</f>
        <v/>
      </c>
      <c r="L38" s="52"/>
      <c r="M38" s="188"/>
      <c r="N38" s="52"/>
      <c r="O38" s="189"/>
      <c r="P38" s="52"/>
      <c r="Q38" s="190"/>
      <c r="R38" s="80"/>
      <c r="S38" s="47" t="str">
        <f t="shared" si="1"/>
        <v/>
      </c>
      <c r="T38" s="127"/>
      <c r="U38" s="139" t="str">
        <f t="shared" si="3"/>
        <v/>
      </c>
      <c r="V38" s="116"/>
      <c r="W38" s="83" t="str">
        <f t="shared" si="2"/>
        <v/>
      </c>
    </row>
    <row r="39" spans="1:25" ht="20.45" customHeight="1">
      <c r="A39" s="74"/>
      <c r="B39" s="82" t="s">
        <v>27</v>
      </c>
      <c r="C39" s="187"/>
      <c r="D39" s="52"/>
      <c r="E39" s="284"/>
      <c r="F39" s="284"/>
      <c r="G39" s="284"/>
      <c r="H39" s="52"/>
      <c r="I39" s="47" t="str">
        <f t="shared" si="0"/>
        <v/>
      </c>
      <c r="J39" s="52"/>
      <c r="K39" s="47" t="str">
        <f>IF(ISBLANK(E39),"",VLOOKUP(YEAR($Q$22),Kalkulationsblatt!$AF$240:$AG$262,2,FALSE))</f>
        <v/>
      </c>
      <c r="L39" s="52"/>
      <c r="M39" s="188"/>
      <c r="N39" s="52"/>
      <c r="O39" s="189"/>
      <c r="P39" s="52"/>
      <c r="Q39" s="190"/>
      <c r="R39" s="80"/>
      <c r="S39" s="47" t="str">
        <f t="shared" si="1"/>
        <v/>
      </c>
      <c r="T39" s="127"/>
      <c r="U39" s="139" t="str">
        <f t="shared" si="3"/>
        <v/>
      </c>
      <c r="V39" s="116"/>
      <c r="W39" s="83" t="str">
        <f t="shared" si="2"/>
        <v/>
      </c>
    </row>
    <row r="40" spans="1:25" ht="20.45" customHeight="1">
      <c r="A40" s="74"/>
      <c r="B40" s="79" t="s">
        <v>28</v>
      </c>
      <c r="C40" s="187"/>
      <c r="D40" s="52"/>
      <c r="E40" s="284"/>
      <c r="F40" s="284"/>
      <c r="G40" s="284"/>
      <c r="H40" s="52"/>
      <c r="I40" s="47" t="str">
        <f t="shared" si="0"/>
        <v/>
      </c>
      <c r="J40" s="52"/>
      <c r="K40" s="47" t="str">
        <f>IF(ISBLANK(E40),"",VLOOKUP(YEAR($Q$22),Kalkulationsblatt!$AF$240:$AG$262,2,FALSE))</f>
        <v/>
      </c>
      <c r="L40" s="52"/>
      <c r="M40" s="188"/>
      <c r="N40" s="52"/>
      <c r="O40" s="189"/>
      <c r="P40" s="52"/>
      <c r="Q40" s="190"/>
      <c r="R40" s="80"/>
      <c r="S40" s="47" t="str">
        <f t="shared" si="1"/>
        <v/>
      </c>
      <c r="T40" s="127"/>
      <c r="U40" s="139" t="str">
        <f t="shared" si="3"/>
        <v/>
      </c>
      <c r="V40" s="116"/>
      <c r="W40" s="83" t="str">
        <f t="shared" si="2"/>
        <v/>
      </c>
    </row>
    <row r="41" spans="1:25" ht="20.45" customHeight="1">
      <c r="A41" s="74"/>
      <c r="B41" s="79" t="s">
        <v>29</v>
      </c>
      <c r="C41" s="187"/>
      <c r="D41" s="52"/>
      <c r="E41" s="284"/>
      <c r="F41" s="284"/>
      <c r="G41" s="284"/>
      <c r="H41" s="52"/>
      <c r="I41" s="64" t="str">
        <f t="shared" si="0"/>
        <v/>
      </c>
      <c r="J41" s="52"/>
      <c r="K41" s="64" t="str">
        <f>IF(ISBLANK(E41),"",VLOOKUP(YEAR($Q$22),Kalkulationsblatt!$AF$240:$AG$262,2,FALSE))</f>
        <v/>
      </c>
      <c r="L41" s="52"/>
      <c r="M41" s="188"/>
      <c r="N41" s="52"/>
      <c r="O41" s="189"/>
      <c r="P41" s="52"/>
      <c r="Q41" s="190"/>
      <c r="R41" s="80"/>
      <c r="S41" s="64" t="str">
        <f t="shared" si="1"/>
        <v/>
      </c>
      <c r="T41" s="127"/>
      <c r="U41" s="140" t="str">
        <f t="shared" si="3"/>
        <v/>
      </c>
      <c r="V41" s="116"/>
      <c r="W41" s="84" t="str">
        <f t="shared" si="2"/>
        <v/>
      </c>
    </row>
    <row r="42" spans="1:25" ht="20.45" customHeight="1">
      <c r="A42" s="74"/>
      <c r="B42" s="52"/>
      <c r="C42" s="289" t="s">
        <v>1169</v>
      </c>
      <c r="D42" s="290"/>
      <c r="E42" s="290"/>
      <c r="F42" s="290"/>
      <c r="G42" s="290"/>
      <c r="H42" s="290"/>
      <c r="I42" s="290"/>
      <c r="J42" s="290"/>
      <c r="K42" s="290"/>
      <c r="L42" s="52"/>
      <c r="M42" s="52"/>
      <c r="N42" s="52"/>
      <c r="O42" s="52"/>
      <c r="P42" s="52"/>
      <c r="Q42" s="52"/>
      <c r="R42" s="52"/>
      <c r="S42" s="52"/>
      <c r="T42" s="52"/>
      <c r="U42" s="137"/>
      <c r="V42" s="116"/>
      <c r="W42" s="75"/>
      <c r="Y42" s="36" t="s">
        <v>1170</v>
      </c>
    </row>
    <row r="43" spans="1:25" ht="20.45" customHeight="1" thickBot="1">
      <c r="A43" s="86"/>
      <c r="B43" s="87"/>
      <c r="C43" s="291"/>
      <c r="D43" s="291"/>
      <c r="E43" s="291"/>
      <c r="F43" s="291"/>
      <c r="G43" s="291"/>
      <c r="H43" s="291"/>
      <c r="I43" s="291"/>
      <c r="J43" s="291"/>
      <c r="K43" s="291"/>
      <c r="L43" s="87"/>
      <c r="M43" s="87"/>
      <c r="N43" s="87"/>
      <c r="O43" s="87"/>
      <c r="P43" s="87"/>
      <c r="Q43" s="88" t="s">
        <v>32</v>
      </c>
      <c r="R43" s="87"/>
      <c r="S43" s="89">
        <f>SUM(S32:S41)</f>
        <v>0</v>
      </c>
      <c r="T43" s="53"/>
      <c r="U43" s="142">
        <f>SUM(U32:U41)</f>
        <v>0</v>
      </c>
      <c r="V43" s="117"/>
      <c r="W43" s="91">
        <f>SUM(W32:W41)</f>
        <v>0</v>
      </c>
      <c r="Y43" s="119">
        <f>TYPE(S43)</f>
        <v>1</v>
      </c>
    </row>
    <row r="44" spans="1:25" ht="7.5" customHeight="1">
      <c r="A44" s="92"/>
      <c r="B44" s="72"/>
      <c r="C44" s="72"/>
      <c r="D44" s="72"/>
      <c r="E44" s="72"/>
      <c r="F44" s="72"/>
      <c r="G44" s="72"/>
      <c r="H44" s="72"/>
      <c r="I44" s="72"/>
      <c r="J44" s="72"/>
      <c r="K44" s="72"/>
      <c r="L44" s="72"/>
      <c r="M44" s="72"/>
      <c r="N44" s="72"/>
      <c r="O44" s="72"/>
      <c r="P44" s="72"/>
      <c r="Q44" s="72"/>
      <c r="R44" s="72"/>
      <c r="S44" s="72"/>
      <c r="T44" s="72"/>
      <c r="U44" s="136"/>
      <c r="V44" s="115"/>
      <c r="W44" s="73"/>
    </row>
    <row r="45" spans="1:25" ht="20.45" customHeight="1">
      <c r="A45" s="76" t="s">
        <v>19</v>
      </c>
      <c r="B45" s="77" t="s">
        <v>149</v>
      </c>
      <c r="C45" s="52"/>
      <c r="D45" s="52"/>
      <c r="E45" s="52"/>
      <c r="F45" s="52"/>
      <c r="G45" s="52"/>
      <c r="H45" s="52"/>
      <c r="I45" s="52"/>
      <c r="J45" s="52"/>
      <c r="K45" s="52"/>
      <c r="L45" s="52"/>
      <c r="M45" s="299" t="s">
        <v>1178</v>
      </c>
      <c r="N45" s="52"/>
      <c r="O45" s="52"/>
      <c r="P45" s="52"/>
      <c r="Q45" s="52"/>
      <c r="R45" s="52"/>
      <c r="S45" s="296" t="s">
        <v>1179</v>
      </c>
      <c r="T45" s="128"/>
      <c r="U45" s="298" t="s">
        <v>1181</v>
      </c>
      <c r="V45" s="297" t="s">
        <v>1180</v>
      </c>
      <c r="W45" s="278"/>
    </row>
    <row r="46" spans="1:25" ht="4.5" customHeight="1">
      <c r="A46" s="76"/>
      <c r="B46" s="77"/>
      <c r="C46" s="52"/>
      <c r="D46" s="52"/>
      <c r="E46" s="52"/>
      <c r="F46" s="52"/>
      <c r="G46" s="52"/>
      <c r="H46" s="52"/>
      <c r="I46" s="52"/>
      <c r="J46" s="52"/>
      <c r="K46" s="52"/>
      <c r="L46" s="52"/>
      <c r="M46" s="299"/>
      <c r="N46" s="52"/>
      <c r="O46" s="52"/>
      <c r="P46" s="52"/>
      <c r="Q46" s="52"/>
      <c r="R46" s="52"/>
      <c r="S46" s="296"/>
      <c r="T46" s="128"/>
      <c r="U46" s="298"/>
      <c r="V46" s="277"/>
      <c r="W46" s="278"/>
    </row>
    <row r="47" spans="1:25" ht="20.45" customHeight="1">
      <c r="A47" s="76"/>
      <c r="B47" s="77"/>
      <c r="C47" s="52" t="s">
        <v>12</v>
      </c>
      <c r="D47" s="52"/>
      <c r="E47" s="78" t="s">
        <v>5</v>
      </c>
      <c r="F47" s="78"/>
      <c r="G47" s="78"/>
      <c r="H47" s="78"/>
      <c r="I47" s="78" t="s">
        <v>13</v>
      </c>
      <c r="J47" s="78"/>
      <c r="K47" s="78" t="s">
        <v>14</v>
      </c>
      <c r="L47" s="78"/>
      <c r="M47" s="299"/>
      <c r="N47" s="133"/>
      <c r="O47" s="78" t="s">
        <v>15</v>
      </c>
      <c r="P47" s="78"/>
      <c r="Q47" s="78" t="s">
        <v>16</v>
      </c>
      <c r="R47" s="78"/>
      <c r="S47" s="296"/>
      <c r="T47" s="128"/>
      <c r="U47" s="298"/>
      <c r="V47" s="277"/>
      <c r="W47" s="278"/>
    </row>
    <row r="48" spans="1:25" ht="4.5" customHeight="1">
      <c r="A48" s="74"/>
      <c r="B48" s="52"/>
      <c r="C48" s="52"/>
      <c r="D48" s="52"/>
      <c r="E48" s="52"/>
      <c r="F48" s="52"/>
      <c r="G48" s="52"/>
      <c r="H48" s="52"/>
      <c r="I48" s="52"/>
      <c r="J48" s="52"/>
      <c r="K48" s="52"/>
      <c r="L48" s="52"/>
      <c r="M48" s="52"/>
      <c r="N48" s="52"/>
      <c r="O48" s="52"/>
      <c r="P48" s="52"/>
      <c r="Q48" s="52"/>
      <c r="R48" s="52"/>
      <c r="S48" s="52"/>
      <c r="T48" s="52"/>
      <c r="U48" s="137"/>
      <c r="V48" s="116"/>
      <c r="W48" s="75"/>
    </row>
    <row r="49" spans="1:25" ht="20.45" customHeight="1">
      <c r="A49" s="74"/>
      <c r="B49" s="79" t="s">
        <v>7</v>
      </c>
      <c r="C49" s="187"/>
      <c r="D49" s="52"/>
      <c r="E49" s="284"/>
      <c r="F49" s="284"/>
      <c r="G49" s="284"/>
      <c r="H49" s="52"/>
      <c r="I49" s="63" t="str">
        <f t="shared" ref="I49:I58" si="4">IF(E49&lt;&gt;"",IF($E$22="DFG Personalkostensätze",VLOOKUP(E49,$Z$170:$AA$188,2,FALSE),IF($E$22="VwV-Kostenfestlegung",VLOOKUP(E49,$Z$194:$AA$212,2,FALSE),IF($E$22="KLR-Daten",VLOOKUP(E49,$Z$218:$AA$234,2,FALSE)))),"")</f>
        <v/>
      </c>
      <c r="J49" s="52"/>
      <c r="K49" s="63" t="str">
        <f>IF(ISBLANK(E49),"",VLOOKUP(YEAR($Q$22),Kalkulationsblatt!$AF$240:$AG$262,2,FALSE))</f>
        <v/>
      </c>
      <c r="L49" s="52"/>
      <c r="M49" s="188"/>
      <c r="N49" s="52"/>
      <c r="O49" s="189"/>
      <c r="P49" s="52"/>
      <c r="Q49" s="190"/>
      <c r="R49" s="80"/>
      <c r="S49" s="48" t="str">
        <f t="shared" ref="S49:S58" si="5">IF($O49="Stunden",($I49*$K49)*$Q49*$M49,IF($O49="Tage",($I49*$K49)*($Q49*$AC$316)*$M49,IF($O49="Wochen",($I49*$K49)*($Q49*$AB$316)*$M49,IF($O49="Monate",($I49*$K49)*($Q49*$AA$316)*$M49,IF($O49="Jahre",($I49*$K49)*($Q49*$Z$316)*$M49,"")))))</f>
        <v/>
      </c>
      <c r="T49" s="129"/>
      <c r="U49" s="138" t="str">
        <f>IF(E49&lt;&gt;"",S49-W49,"")</f>
        <v/>
      </c>
      <c r="V49" s="116"/>
      <c r="W49" s="131" t="str">
        <f t="shared" ref="W49:W58" si="6">IF($O49="Stunden",($I49)*$Q49*$M49,IF($O49="Tage",($I49)*($Q49*$AC$316)*$M49,IF($O49="Wochen",($I49)*($Q49*$AB$316)*$M49,IF($O49="Monate",($I49)*($Q49*$AA$316)*$M49,IF($O49="Jahre",($I49)*($Q49*$Z$316)*$M49,"")))))</f>
        <v/>
      </c>
    </row>
    <row r="50" spans="1:25" ht="20.45" customHeight="1">
      <c r="A50" s="74"/>
      <c r="B50" s="82" t="s">
        <v>19</v>
      </c>
      <c r="C50" s="187"/>
      <c r="D50" s="52"/>
      <c r="E50" s="284"/>
      <c r="F50" s="284"/>
      <c r="G50" s="284"/>
      <c r="H50" s="52"/>
      <c r="I50" s="47" t="str">
        <f t="shared" si="4"/>
        <v/>
      </c>
      <c r="J50" s="52"/>
      <c r="K50" s="47" t="str">
        <f>IF(ISBLANK(E50),"",VLOOKUP(YEAR($Q$22),Kalkulationsblatt!$AF$240:$AG$262,2,FALSE))</f>
        <v/>
      </c>
      <c r="L50" s="52"/>
      <c r="M50" s="188"/>
      <c r="N50" s="52"/>
      <c r="O50" s="189"/>
      <c r="P50" s="52"/>
      <c r="Q50" s="190"/>
      <c r="R50" s="80"/>
      <c r="S50" s="47" t="str">
        <f t="shared" si="5"/>
        <v/>
      </c>
      <c r="T50" s="127"/>
      <c r="U50" s="182" t="str">
        <f t="shared" ref="U50:U58" si="7">IF(E50&lt;&gt;"",S50-W50,"")</f>
        <v/>
      </c>
      <c r="V50" s="116"/>
      <c r="W50" s="83" t="str">
        <f t="shared" si="6"/>
        <v/>
      </c>
    </row>
    <row r="51" spans="1:25" ht="20.45" customHeight="1">
      <c r="A51" s="74"/>
      <c r="B51" s="79" t="s">
        <v>20</v>
      </c>
      <c r="C51" s="187"/>
      <c r="D51" s="52"/>
      <c r="E51" s="284"/>
      <c r="F51" s="284"/>
      <c r="G51" s="284"/>
      <c r="H51" s="52"/>
      <c r="I51" s="47" t="str">
        <f t="shared" si="4"/>
        <v/>
      </c>
      <c r="J51" s="52"/>
      <c r="K51" s="47" t="str">
        <f>IF(ISBLANK(E51),"",VLOOKUP(YEAR($Q$22),Kalkulationsblatt!$AF$240:$AG$262,2,FALSE))</f>
        <v/>
      </c>
      <c r="L51" s="52"/>
      <c r="M51" s="188"/>
      <c r="N51" s="52"/>
      <c r="O51" s="189"/>
      <c r="P51" s="52"/>
      <c r="Q51" s="190"/>
      <c r="R51" s="80"/>
      <c r="S51" s="47" t="str">
        <f t="shared" si="5"/>
        <v/>
      </c>
      <c r="T51" s="127"/>
      <c r="U51" s="182" t="str">
        <f t="shared" si="7"/>
        <v/>
      </c>
      <c r="V51" s="116"/>
      <c r="W51" s="83" t="str">
        <f t="shared" si="6"/>
        <v/>
      </c>
    </row>
    <row r="52" spans="1:25" ht="20.45" customHeight="1">
      <c r="A52" s="74"/>
      <c r="B52" s="79" t="s">
        <v>21</v>
      </c>
      <c r="C52" s="187"/>
      <c r="D52" s="52"/>
      <c r="E52" s="284"/>
      <c r="F52" s="284"/>
      <c r="G52" s="284"/>
      <c r="H52" s="52"/>
      <c r="I52" s="47" t="str">
        <f t="shared" si="4"/>
        <v/>
      </c>
      <c r="J52" s="52"/>
      <c r="K52" s="47" t="str">
        <f>IF(ISBLANK(E52),"",VLOOKUP(YEAR($Q$22),Kalkulationsblatt!$AF$240:$AG$262,2,FALSE))</f>
        <v/>
      </c>
      <c r="L52" s="52"/>
      <c r="M52" s="188"/>
      <c r="N52" s="52"/>
      <c r="O52" s="189"/>
      <c r="P52" s="52"/>
      <c r="Q52" s="190"/>
      <c r="R52" s="80"/>
      <c r="S52" s="47" t="str">
        <f t="shared" si="5"/>
        <v/>
      </c>
      <c r="T52" s="127"/>
      <c r="U52" s="182" t="str">
        <f t="shared" si="7"/>
        <v/>
      </c>
      <c r="V52" s="116"/>
      <c r="W52" s="83" t="str">
        <f t="shared" si="6"/>
        <v/>
      </c>
    </row>
    <row r="53" spans="1:25" ht="20.45" customHeight="1">
      <c r="A53" s="74"/>
      <c r="B53" s="82" t="s">
        <v>23</v>
      </c>
      <c r="C53" s="187"/>
      <c r="D53" s="52"/>
      <c r="E53" s="284"/>
      <c r="F53" s="284"/>
      <c r="G53" s="284"/>
      <c r="H53" s="52"/>
      <c r="I53" s="47" t="str">
        <f t="shared" si="4"/>
        <v/>
      </c>
      <c r="J53" s="52"/>
      <c r="K53" s="47" t="str">
        <f>IF(ISBLANK(E53),"",VLOOKUP(YEAR($Q$22),Kalkulationsblatt!$AF$240:$AG$262,2,FALSE))</f>
        <v/>
      </c>
      <c r="L53" s="52"/>
      <c r="M53" s="188"/>
      <c r="N53" s="52"/>
      <c r="O53" s="189"/>
      <c r="P53" s="52"/>
      <c r="Q53" s="190"/>
      <c r="R53" s="80"/>
      <c r="S53" s="47" t="str">
        <f t="shared" si="5"/>
        <v/>
      </c>
      <c r="T53" s="127"/>
      <c r="U53" s="182" t="str">
        <f t="shared" si="7"/>
        <v/>
      </c>
      <c r="V53" s="116"/>
      <c r="W53" s="83" t="str">
        <f t="shared" si="6"/>
        <v/>
      </c>
    </row>
    <row r="54" spans="1:25" ht="20.45" customHeight="1">
      <c r="A54" s="74"/>
      <c r="B54" s="79" t="s">
        <v>25</v>
      </c>
      <c r="C54" s="187"/>
      <c r="D54" s="52"/>
      <c r="E54" s="284"/>
      <c r="F54" s="284"/>
      <c r="G54" s="284"/>
      <c r="H54" s="52"/>
      <c r="I54" s="47" t="str">
        <f t="shared" si="4"/>
        <v/>
      </c>
      <c r="J54" s="52"/>
      <c r="K54" s="47" t="str">
        <f>IF(ISBLANK(E54),"",VLOOKUP(YEAR($Q$22),Kalkulationsblatt!$AF$240:$AG$262,2,FALSE))</f>
        <v/>
      </c>
      <c r="L54" s="52"/>
      <c r="M54" s="188"/>
      <c r="N54" s="52"/>
      <c r="O54" s="189"/>
      <c r="P54" s="52"/>
      <c r="Q54" s="190"/>
      <c r="R54" s="80"/>
      <c r="S54" s="47" t="str">
        <f t="shared" si="5"/>
        <v/>
      </c>
      <c r="T54" s="127"/>
      <c r="U54" s="182" t="str">
        <f t="shared" si="7"/>
        <v/>
      </c>
      <c r="V54" s="116"/>
      <c r="W54" s="83" t="str">
        <f t="shared" si="6"/>
        <v/>
      </c>
    </row>
    <row r="55" spans="1:25" ht="20.45" customHeight="1">
      <c r="A55" s="74"/>
      <c r="B55" s="79" t="s">
        <v>26</v>
      </c>
      <c r="C55" s="187"/>
      <c r="D55" s="52"/>
      <c r="E55" s="284"/>
      <c r="F55" s="284"/>
      <c r="G55" s="284"/>
      <c r="H55" s="52"/>
      <c r="I55" s="47" t="str">
        <f t="shared" si="4"/>
        <v/>
      </c>
      <c r="J55" s="52"/>
      <c r="K55" s="47" t="str">
        <f>IF(ISBLANK(E55),"",VLOOKUP(YEAR($Q$22),Kalkulationsblatt!$AF$240:$AG$262,2,FALSE))</f>
        <v/>
      </c>
      <c r="L55" s="52"/>
      <c r="M55" s="188"/>
      <c r="N55" s="52"/>
      <c r="O55" s="189"/>
      <c r="P55" s="52"/>
      <c r="Q55" s="190"/>
      <c r="R55" s="80"/>
      <c r="S55" s="47" t="str">
        <f t="shared" si="5"/>
        <v/>
      </c>
      <c r="T55" s="127"/>
      <c r="U55" s="182" t="str">
        <f t="shared" si="7"/>
        <v/>
      </c>
      <c r="V55" s="116"/>
      <c r="W55" s="83" t="str">
        <f t="shared" si="6"/>
        <v/>
      </c>
    </row>
    <row r="56" spans="1:25" ht="20.45" customHeight="1">
      <c r="A56" s="74"/>
      <c r="B56" s="82" t="s">
        <v>27</v>
      </c>
      <c r="C56" s="187"/>
      <c r="D56" s="52"/>
      <c r="E56" s="284"/>
      <c r="F56" s="284"/>
      <c r="G56" s="284"/>
      <c r="H56" s="52"/>
      <c r="I56" s="47" t="str">
        <f t="shared" si="4"/>
        <v/>
      </c>
      <c r="J56" s="52"/>
      <c r="K56" s="47" t="str">
        <f>IF(ISBLANK(E56),"",VLOOKUP(YEAR($Q$22),Kalkulationsblatt!$AF$240:$AG$262,2,FALSE))</f>
        <v/>
      </c>
      <c r="L56" s="52"/>
      <c r="M56" s="188"/>
      <c r="N56" s="52"/>
      <c r="O56" s="189"/>
      <c r="P56" s="52"/>
      <c r="Q56" s="190"/>
      <c r="R56" s="80"/>
      <c r="S56" s="47" t="str">
        <f t="shared" si="5"/>
        <v/>
      </c>
      <c r="T56" s="127"/>
      <c r="U56" s="182" t="str">
        <f t="shared" si="7"/>
        <v/>
      </c>
      <c r="V56" s="116"/>
      <c r="W56" s="83" t="str">
        <f t="shared" si="6"/>
        <v/>
      </c>
    </row>
    <row r="57" spans="1:25" ht="20.45" customHeight="1">
      <c r="A57" s="74"/>
      <c r="B57" s="79" t="s">
        <v>28</v>
      </c>
      <c r="C57" s="187"/>
      <c r="D57" s="52"/>
      <c r="E57" s="284"/>
      <c r="F57" s="284"/>
      <c r="G57" s="284"/>
      <c r="H57" s="52"/>
      <c r="I57" s="47" t="str">
        <f t="shared" si="4"/>
        <v/>
      </c>
      <c r="J57" s="52"/>
      <c r="K57" s="47" t="str">
        <f>IF(ISBLANK(E57),"",VLOOKUP(YEAR($Q$22),Kalkulationsblatt!$AF$240:$AG$262,2,FALSE))</f>
        <v/>
      </c>
      <c r="L57" s="52"/>
      <c r="M57" s="188"/>
      <c r="N57" s="52"/>
      <c r="O57" s="189"/>
      <c r="P57" s="52"/>
      <c r="Q57" s="190"/>
      <c r="R57" s="80"/>
      <c r="S57" s="47" t="str">
        <f t="shared" si="5"/>
        <v/>
      </c>
      <c r="T57" s="127"/>
      <c r="U57" s="182" t="str">
        <f t="shared" si="7"/>
        <v/>
      </c>
      <c r="V57" s="116"/>
      <c r="W57" s="83" t="str">
        <f t="shared" si="6"/>
        <v/>
      </c>
    </row>
    <row r="58" spans="1:25" ht="20.45" customHeight="1">
      <c r="A58" s="74"/>
      <c r="B58" s="79" t="s">
        <v>29</v>
      </c>
      <c r="C58" s="187"/>
      <c r="D58" s="52"/>
      <c r="E58" s="284"/>
      <c r="F58" s="284"/>
      <c r="G58" s="284"/>
      <c r="H58" s="52"/>
      <c r="I58" s="64" t="str">
        <f t="shared" si="4"/>
        <v/>
      </c>
      <c r="J58" s="52"/>
      <c r="K58" s="64" t="str">
        <f>IF(ISBLANK(E58),"",VLOOKUP(YEAR($Q$22),Kalkulationsblatt!$AF$240:$AG$262,2,FALSE))</f>
        <v/>
      </c>
      <c r="L58" s="52"/>
      <c r="M58" s="188"/>
      <c r="N58" s="52"/>
      <c r="O58" s="189"/>
      <c r="P58" s="52"/>
      <c r="Q58" s="190"/>
      <c r="R58" s="80"/>
      <c r="S58" s="64" t="str">
        <f t="shared" si="5"/>
        <v/>
      </c>
      <c r="T58" s="127"/>
      <c r="U58" s="140" t="str">
        <f t="shared" si="7"/>
        <v/>
      </c>
      <c r="V58" s="116"/>
      <c r="W58" s="132" t="str">
        <f t="shared" si="6"/>
        <v/>
      </c>
    </row>
    <row r="59" spans="1:25" ht="20.45" customHeight="1">
      <c r="A59" s="74"/>
      <c r="B59" s="79"/>
      <c r="C59" s="289" t="s">
        <v>1169</v>
      </c>
      <c r="D59" s="290"/>
      <c r="E59" s="290"/>
      <c r="F59" s="290"/>
      <c r="G59" s="290"/>
      <c r="H59" s="290"/>
      <c r="I59" s="290"/>
      <c r="J59" s="290"/>
      <c r="K59" s="290"/>
      <c r="L59" s="52"/>
      <c r="M59" s="52"/>
      <c r="N59" s="52"/>
      <c r="O59" s="52"/>
      <c r="P59" s="52"/>
      <c r="Q59" s="52"/>
      <c r="R59" s="52"/>
      <c r="S59" s="52"/>
      <c r="T59" s="52"/>
      <c r="U59" s="137"/>
      <c r="V59" s="116"/>
      <c r="W59" s="75"/>
      <c r="Y59" s="36" t="s">
        <v>1171</v>
      </c>
    </row>
    <row r="60" spans="1:25" ht="20.45" customHeight="1" thickBot="1">
      <c r="A60" s="86"/>
      <c r="B60" s="90"/>
      <c r="C60" s="291"/>
      <c r="D60" s="291"/>
      <c r="E60" s="291"/>
      <c r="F60" s="291"/>
      <c r="G60" s="291"/>
      <c r="H60" s="291"/>
      <c r="I60" s="291"/>
      <c r="J60" s="291"/>
      <c r="K60" s="291"/>
      <c r="L60" s="87"/>
      <c r="M60" s="87"/>
      <c r="N60" s="87"/>
      <c r="O60" s="87"/>
      <c r="P60" s="87"/>
      <c r="Q60" s="88" t="s">
        <v>49</v>
      </c>
      <c r="R60" s="87"/>
      <c r="S60" s="89">
        <f>SUM(S49:S58)</f>
        <v>0</v>
      </c>
      <c r="T60" s="89"/>
      <c r="U60" s="142">
        <f>SUM(U49:U58)</f>
        <v>0</v>
      </c>
      <c r="V60" s="117"/>
      <c r="W60" s="91">
        <f>SUM(W49:W58)</f>
        <v>0</v>
      </c>
      <c r="Y60" s="119">
        <f>TYPE(S60)</f>
        <v>1</v>
      </c>
    </row>
    <row r="61" spans="1:25" ht="7.5" customHeight="1">
      <c r="A61" s="92"/>
      <c r="B61" s="72"/>
      <c r="C61" s="72"/>
      <c r="D61" s="72"/>
      <c r="E61" s="72"/>
      <c r="F61" s="72"/>
      <c r="G61" s="72"/>
      <c r="H61" s="72"/>
      <c r="I61" s="72"/>
      <c r="J61" s="72"/>
      <c r="K61" s="72"/>
      <c r="L61" s="72"/>
      <c r="M61" s="72"/>
      <c r="N61" s="72"/>
      <c r="O61" s="72"/>
      <c r="P61" s="72"/>
      <c r="Q61" s="72"/>
      <c r="R61" s="72"/>
      <c r="S61" s="72"/>
      <c r="T61" s="72"/>
      <c r="U61" s="136"/>
      <c r="V61" s="115"/>
      <c r="W61" s="73"/>
    </row>
    <row r="62" spans="1:25" ht="20.45" customHeight="1">
      <c r="A62" s="76" t="s">
        <v>50</v>
      </c>
      <c r="B62" s="77" t="s">
        <v>51</v>
      </c>
      <c r="C62" s="52"/>
      <c r="D62" s="52"/>
      <c r="E62" s="52"/>
      <c r="F62" s="52"/>
      <c r="G62" s="52"/>
      <c r="H62" s="52"/>
      <c r="I62" s="52"/>
      <c r="J62" s="52"/>
      <c r="K62" s="52"/>
      <c r="L62" s="52"/>
      <c r="M62" s="52"/>
      <c r="N62" s="52"/>
      <c r="O62" s="52"/>
      <c r="P62" s="52"/>
      <c r="Q62" s="52"/>
      <c r="R62" s="52"/>
      <c r="S62" s="52"/>
      <c r="T62" s="52"/>
      <c r="U62" s="137"/>
      <c r="V62" s="116"/>
      <c r="W62" s="75"/>
    </row>
    <row r="63" spans="1:25" ht="4.5" customHeight="1">
      <c r="A63" s="74"/>
      <c r="B63" s="52"/>
      <c r="C63" s="52"/>
      <c r="D63" s="52"/>
      <c r="E63" s="52"/>
      <c r="F63" s="52"/>
      <c r="G63" s="52"/>
      <c r="H63" s="52"/>
      <c r="I63" s="52"/>
      <c r="J63" s="52"/>
      <c r="K63" s="52"/>
      <c r="L63" s="52"/>
      <c r="M63" s="52"/>
      <c r="N63" s="52"/>
      <c r="O63" s="52"/>
      <c r="P63" s="52"/>
      <c r="Q63" s="52"/>
      <c r="R63" s="52"/>
      <c r="S63" s="52"/>
      <c r="T63" s="52"/>
      <c r="U63" s="137"/>
      <c r="V63" s="116"/>
      <c r="W63" s="75"/>
    </row>
    <row r="64" spans="1:25" ht="20.45" customHeight="1">
      <c r="A64" s="74" t="s">
        <v>7</v>
      </c>
      <c r="B64" s="52" t="s">
        <v>52</v>
      </c>
      <c r="C64" s="52"/>
      <c r="D64" s="52"/>
      <c r="E64" s="52"/>
      <c r="F64" s="52"/>
      <c r="G64" s="282" t="s">
        <v>151</v>
      </c>
      <c r="H64" s="282"/>
      <c r="I64" s="282"/>
      <c r="J64" s="103"/>
      <c r="K64" s="78"/>
      <c r="L64" s="78"/>
      <c r="M64" s="133"/>
      <c r="N64" s="133"/>
      <c r="O64" s="78"/>
      <c r="P64" s="78"/>
      <c r="Q64" s="78"/>
      <c r="R64" s="78"/>
      <c r="S64" s="78" t="s">
        <v>17</v>
      </c>
      <c r="T64" s="133"/>
      <c r="U64" s="137"/>
      <c r="V64" s="277" t="s">
        <v>1173</v>
      </c>
      <c r="W64" s="278"/>
    </row>
    <row r="65" spans="1:25" ht="4.5" customHeight="1">
      <c r="A65" s="74"/>
      <c r="B65" s="52"/>
      <c r="C65" s="52"/>
      <c r="D65" s="52"/>
      <c r="E65" s="52"/>
      <c r="F65" s="52"/>
      <c r="G65" s="52"/>
      <c r="H65" s="52"/>
      <c r="I65" s="52"/>
      <c r="J65" s="52"/>
      <c r="K65" s="52"/>
      <c r="L65" s="52"/>
      <c r="M65" s="52"/>
      <c r="N65" s="52"/>
      <c r="O65" s="52"/>
      <c r="P65" s="52"/>
      <c r="Q65" s="52"/>
      <c r="R65" s="52"/>
      <c r="S65" s="52"/>
      <c r="T65" s="52"/>
      <c r="U65" s="137"/>
      <c r="V65" s="116"/>
      <c r="W65" s="75"/>
    </row>
    <row r="66" spans="1:25" ht="20.45" customHeight="1">
      <c r="A66" s="74"/>
      <c r="B66" s="79" t="s">
        <v>7</v>
      </c>
      <c r="C66" s="284"/>
      <c r="D66" s="284"/>
      <c r="E66" s="284"/>
      <c r="F66" s="52"/>
      <c r="G66" s="287"/>
      <c r="H66" s="287"/>
      <c r="I66" s="287"/>
      <c r="J66" s="52"/>
      <c r="K66" s="52"/>
      <c r="L66" s="52"/>
      <c r="M66" s="52"/>
      <c r="N66" s="52"/>
      <c r="O66" s="52"/>
      <c r="P66" s="52"/>
      <c r="Q66" s="52"/>
      <c r="R66" s="52"/>
      <c r="S66" s="48" t="str">
        <f>IF(G66&lt;&gt;"",G66,"")</f>
        <v/>
      </c>
      <c r="T66" s="129"/>
      <c r="U66" s="137"/>
      <c r="V66" s="116"/>
      <c r="W66" s="81" t="str">
        <f>S66</f>
        <v/>
      </c>
    </row>
    <row r="67" spans="1:25" ht="20.45" customHeight="1">
      <c r="A67" s="74"/>
      <c r="B67" s="82" t="s">
        <v>19</v>
      </c>
      <c r="C67" s="284"/>
      <c r="D67" s="284"/>
      <c r="E67" s="284"/>
      <c r="F67" s="52"/>
      <c r="G67" s="287"/>
      <c r="H67" s="287"/>
      <c r="I67" s="287"/>
      <c r="J67" s="52"/>
      <c r="K67" s="52"/>
      <c r="L67" s="52"/>
      <c r="M67" s="52"/>
      <c r="N67" s="52"/>
      <c r="O67" s="52"/>
      <c r="P67" s="52"/>
      <c r="Q67" s="52"/>
      <c r="R67" s="52"/>
      <c r="S67" s="49" t="str">
        <f t="shared" ref="S67:S68" si="8">IF(G67&lt;&gt;"",G67,"")</f>
        <v/>
      </c>
      <c r="T67" s="129"/>
      <c r="U67" s="137"/>
      <c r="V67" s="116"/>
      <c r="W67" s="83" t="str">
        <f>S67</f>
        <v/>
      </c>
      <c r="Y67" s="50"/>
    </row>
    <row r="68" spans="1:25" ht="20.45" customHeight="1">
      <c r="A68" s="74"/>
      <c r="B68" s="79" t="s">
        <v>20</v>
      </c>
      <c r="C68" s="284"/>
      <c r="D68" s="284"/>
      <c r="E68" s="284"/>
      <c r="F68" s="52"/>
      <c r="G68" s="287"/>
      <c r="H68" s="287"/>
      <c r="I68" s="287"/>
      <c r="J68" s="52"/>
      <c r="K68" s="52"/>
      <c r="L68" s="52"/>
      <c r="M68" s="52"/>
      <c r="N68" s="52"/>
      <c r="O68" s="52"/>
      <c r="P68" s="52"/>
      <c r="Q68" s="52"/>
      <c r="R68" s="52"/>
      <c r="S68" s="51" t="str">
        <f t="shared" si="8"/>
        <v/>
      </c>
      <c r="T68" s="129"/>
      <c r="U68" s="137"/>
      <c r="V68" s="116"/>
      <c r="W68" s="84" t="str">
        <f>S68</f>
        <v/>
      </c>
    </row>
    <row r="69" spans="1:25" ht="4.5" customHeight="1">
      <c r="A69" s="74"/>
      <c r="B69" s="52"/>
      <c r="C69" s="52"/>
      <c r="D69" s="52"/>
      <c r="E69" s="52"/>
      <c r="F69" s="52"/>
      <c r="G69" s="52"/>
      <c r="H69" s="52"/>
      <c r="I69" s="52"/>
      <c r="J69" s="52"/>
      <c r="K69" s="52"/>
      <c r="L69" s="52"/>
      <c r="M69" s="52"/>
      <c r="N69" s="52"/>
      <c r="O69" s="52"/>
      <c r="P69" s="52"/>
      <c r="Q69" s="52"/>
      <c r="R69" s="52"/>
      <c r="S69" s="52"/>
      <c r="T69" s="52"/>
      <c r="U69" s="137"/>
      <c r="V69" s="116"/>
      <c r="W69" s="75"/>
    </row>
    <row r="70" spans="1:25" ht="20.45" customHeight="1">
      <c r="A70" s="74" t="s">
        <v>53</v>
      </c>
      <c r="B70" s="52" t="s">
        <v>126</v>
      </c>
      <c r="C70" s="52"/>
      <c r="D70" s="52"/>
      <c r="E70" s="52"/>
      <c r="F70" s="52"/>
      <c r="G70" s="282" t="s">
        <v>151</v>
      </c>
      <c r="H70" s="282"/>
      <c r="I70" s="282"/>
      <c r="J70" s="103"/>
      <c r="K70" s="78"/>
      <c r="L70" s="78"/>
      <c r="M70" s="133"/>
      <c r="N70" s="133"/>
      <c r="O70" s="78"/>
      <c r="P70" s="78"/>
      <c r="Q70" s="78"/>
      <c r="R70" s="78"/>
      <c r="S70" s="78" t="s">
        <v>17</v>
      </c>
      <c r="T70" s="133"/>
      <c r="U70" s="137"/>
      <c r="V70" s="277" t="s">
        <v>1173</v>
      </c>
      <c r="W70" s="278"/>
    </row>
    <row r="71" spans="1:25" ht="4.5" customHeight="1">
      <c r="A71" s="74" t="s">
        <v>54</v>
      </c>
      <c r="B71" s="52"/>
      <c r="C71" s="52"/>
      <c r="D71" s="52"/>
      <c r="E71" s="52"/>
      <c r="F71" s="52"/>
      <c r="G71" s="52"/>
      <c r="H71" s="52"/>
      <c r="I71" s="52"/>
      <c r="J71" s="52"/>
      <c r="K71" s="52"/>
      <c r="L71" s="52"/>
      <c r="M71" s="52"/>
      <c r="N71" s="52"/>
      <c r="O71" s="52"/>
      <c r="P71" s="52"/>
      <c r="Q71" s="52"/>
      <c r="R71" s="52"/>
      <c r="S71" s="52"/>
      <c r="T71" s="52"/>
      <c r="U71" s="137"/>
      <c r="V71" s="116"/>
      <c r="W71" s="75"/>
    </row>
    <row r="72" spans="1:25" ht="20.45" customHeight="1">
      <c r="A72" s="74"/>
      <c r="B72" s="79" t="s">
        <v>7</v>
      </c>
      <c r="C72" s="284"/>
      <c r="D72" s="284"/>
      <c r="E72" s="284"/>
      <c r="F72" s="52"/>
      <c r="G72" s="287"/>
      <c r="H72" s="287"/>
      <c r="I72" s="287"/>
      <c r="J72" s="52"/>
      <c r="K72" s="52"/>
      <c r="L72" s="52"/>
      <c r="M72" s="52"/>
      <c r="N72" s="52"/>
      <c r="O72" s="52"/>
      <c r="P72" s="52"/>
      <c r="Q72" s="52"/>
      <c r="R72" s="52"/>
      <c r="S72" s="48" t="str">
        <f>IF(G72&lt;&gt;"",G72,"")</f>
        <v/>
      </c>
      <c r="T72" s="129"/>
      <c r="U72" s="137"/>
      <c r="V72" s="116"/>
      <c r="W72" s="101" t="str">
        <f>S72</f>
        <v/>
      </c>
    </row>
    <row r="73" spans="1:25" ht="20.45" customHeight="1">
      <c r="A73" s="74"/>
      <c r="B73" s="82" t="s">
        <v>19</v>
      </c>
      <c r="C73" s="284"/>
      <c r="D73" s="284"/>
      <c r="E73" s="284"/>
      <c r="F73" s="52"/>
      <c r="G73" s="287"/>
      <c r="H73" s="287"/>
      <c r="I73" s="287"/>
      <c r="J73" s="52"/>
      <c r="K73" s="52"/>
      <c r="L73" s="52"/>
      <c r="M73" s="52"/>
      <c r="N73" s="52"/>
      <c r="O73" s="52"/>
      <c r="P73" s="52"/>
      <c r="Q73" s="52"/>
      <c r="R73" s="52"/>
      <c r="S73" s="49" t="str">
        <f t="shared" ref="S73:S74" si="9">IF(G73&lt;&gt;"",G73,"")</f>
        <v/>
      </c>
      <c r="T73" s="129"/>
      <c r="U73" s="137"/>
      <c r="V73" s="116"/>
      <c r="W73" s="83" t="str">
        <f>S73</f>
        <v/>
      </c>
    </row>
    <row r="74" spans="1:25" ht="20.45" customHeight="1">
      <c r="A74" s="74"/>
      <c r="B74" s="79" t="s">
        <v>20</v>
      </c>
      <c r="C74" s="284"/>
      <c r="D74" s="284"/>
      <c r="E74" s="284"/>
      <c r="F74" s="52"/>
      <c r="G74" s="287"/>
      <c r="H74" s="287"/>
      <c r="I74" s="287"/>
      <c r="J74" s="52"/>
      <c r="K74" s="52"/>
      <c r="L74" s="52"/>
      <c r="M74" s="52"/>
      <c r="N74" s="52"/>
      <c r="O74" s="52"/>
      <c r="P74" s="52"/>
      <c r="Q74" s="52"/>
      <c r="R74" s="52"/>
      <c r="S74" s="51" t="str">
        <f t="shared" si="9"/>
        <v/>
      </c>
      <c r="T74" s="129"/>
      <c r="U74" s="137"/>
      <c r="V74" s="116"/>
      <c r="W74" s="102" t="str">
        <f>S74</f>
        <v/>
      </c>
    </row>
    <row r="75" spans="1:25" ht="4.5" customHeight="1">
      <c r="A75" s="74"/>
      <c r="B75" s="52"/>
      <c r="C75" s="52"/>
      <c r="D75" s="52"/>
      <c r="E75" s="52"/>
      <c r="F75" s="52"/>
      <c r="G75" s="52"/>
      <c r="H75" s="52"/>
      <c r="I75" s="52"/>
      <c r="J75" s="52"/>
      <c r="K75" s="52"/>
      <c r="L75" s="52"/>
      <c r="M75" s="52"/>
      <c r="N75" s="52"/>
      <c r="O75" s="52"/>
      <c r="P75" s="52"/>
      <c r="Q75" s="52"/>
      <c r="R75" s="52"/>
      <c r="S75" s="52"/>
      <c r="T75" s="52"/>
      <c r="U75" s="137"/>
      <c r="V75" s="116"/>
      <c r="W75" s="75"/>
    </row>
    <row r="76" spans="1:25" ht="20.45" customHeight="1">
      <c r="A76" s="74" t="s">
        <v>20</v>
      </c>
      <c r="B76" s="52" t="s">
        <v>55</v>
      </c>
      <c r="C76" s="52"/>
      <c r="D76" s="52"/>
      <c r="E76" s="52"/>
      <c r="F76" s="52"/>
      <c r="G76" s="282" t="s">
        <v>151</v>
      </c>
      <c r="H76" s="282"/>
      <c r="I76" s="282"/>
      <c r="J76" s="78"/>
      <c r="K76" s="78"/>
      <c r="L76" s="78"/>
      <c r="M76" s="133"/>
      <c r="N76" s="133"/>
      <c r="O76" s="78"/>
      <c r="P76" s="78"/>
      <c r="Q76" s="78"/>
      <c r="R76" s="78"/>
      <c r="S76" s="78" t="s">
        <v>17</v>
      </c>
      <c r="T76" s="133"/>
      <c r="U76" s="137"/>
      <c r="V76" s="277" t="s">
        <v>1173</v>
      </c>
      <c r="W76" s="278"/>
    </row>
    <row r="77" spans="1:25" ht="4.5" customHeight="1">
      <c r="A77" s="74"/>
      <c r="B77" s="52"/>
      <c r="C77" s="52"/>
      <c r="D77" s="52"/>
      <c r="E77" s="52"/>
      <c r="F77" s="52"/>
      <c r="G77" s="52"/>
      <c r="H77" s="52"/>
      <c r="I77" s="52"/>
      <c r="J77" s="52"/>
      <c r="K77" s="52"/>
      <c r="L77" s="52"/>
      <c r="M77" s="52"/>
      <c r="N77" s="52"/>
      <c r="O77" s="52"/>
      <c r="P77" s="52"/>
      <c r="Q77" s="52"/>
      <c r="R77" s="52"/>
      <c r="S77" s="52"/>
      <c r="T77" s="52"/>
      <c r="U77" s="137"/>
      <c r="V77" s="116"/>
      <c r="W77" s="75"/>
    </row>
    <row r="78" spans="1:25" ht="20.45" customHeight="1">
      <c r="A78" s="74"/>
      <c r="B78" s="79" t="s">
        <v>7</v>
      </c>
      <c r="C78" s="284"/>
      <c r="D78" s="284"/>
      <c r="E78" s="284"/>
      <c r="F78" s="52"/>
      <c r="G78" s="287"/>
      <c r="H78" s="287"/>
      <c r="I78" s="287"/>
      <c r="J78" s="52"/>
      <c r="K78" s="52"/>
      <c r="L78" s="52"/>
      <c r="M78" s="52"/>
      <c r="N78" s="52"/>
      <c r="O78" s="52"/>
      <c r="P78" s="52"/>
      <c r="Q78" s="52"/>
      <c r="R78" s="52"/>
      <c r="S78" s="48" t="str">
        <f>IF(G78&lt;&gt;"",G78,"")</f>
        <v/>
      </c>
      <c r="T78" s="129"/>
      <c r="U78" s="137"/>
      <c r="V78" s="116"/>
      <c r="W78" s="101" t="str">
        <f>S78</f>
        <v/>
      </c>
    </row>
    <row r="79" spans="1:25" ht="20.45" customHeight="1">
      <c r="A79" s="74"/>
      <c r="B79" s="82" t="s">
        <v>19</v>
      </c>
      <c r="C79" s="284"/>
      <c r="D79" s="284"/>
      <c r="E79" s="284"/>
      <c r="F79" s="52"/>
      <c r="G79" s="287"/>
      <c r="H79" s="287"/>
      <c r="I79" s="287"/>
      <c r="J79" s="52"/>
      <c r="K79" s="52"/>
      <c r="L79" s="52"/>
      <c r="M79" s="52"/>
      <c r="N79" s="52"/>
      <c r="O79" s="52"/>
      <c r="P79" s="52"/>
      <c r="Q79" s="52"/>
      <c r="R79" s="52"/>
      <c r="S79" s="49" t="str">
        <f t="shared" ref="S79:S80" si="10">IF(G79&lt;&gt;"",G79,"")</f>
        <v/>
      </c>
      <c r="T79" s="129"/>
      <c r="U79" s="137"/>
      <c r="V79" s="116"/>
      <c r="W79" s="83" t="str">
        <f>S79</f>
        <v/>
      </c>
    </row>
    <row r="80" spans="1:25" ht="20.45" customHeight="1">
      <c r="A80" s="74"/>
      <c r="B80" s="79" t="s">
        <v>20</v>
      </c>
      <c r="C80" s="284"/>
      <c r="D80" s="284"/>
      <c r="E80" s="284"/>
      <c r="F80" s="52"/>
      <c r="G80" s="287"/>
      <c r="H80" s="287"/>
      <c r="I80" s="287"/>
      <c r="J80" s="52"/>
      <c r="K80" s="52"/>
      <c r="L80" s="52"/>
      <c r="M80" s="52"/>
      <c r="N80" s="52"/>
      <c r="O80" s="52"/>
      <c r="P80" s="52"/>
      <c r="Q80" s="52"/>
      <c r="R80" s="52"/>
      <c r="S80" s="51" t="str">
        <f t="shared" si="10"/>
        <v/>
      </c>
      <c r="T80" s="129"/>
      <c r="U80" s="137"/>
      <c r="V80" s="116"/>
      <c r="W80" s="102" t="str">
        <f>S80</f>
        <v/>
      </c>
    </row>
    <row r="81" spans="1:23" ht="7.5" customHeight="1">
      <c r="A81" s="74"/>
      <c r="B81" s="79"/>
      <c r="C81" s="52"/>
      <c r="D81" s="52"/>
      <c r="E81" s="52"/>
      <c r="F81" s="52"/>
      <c r="G81" s="52"/>
      <c r="H81" s="52"/>
      <c r="I81" s="52"/>
      <c r="J81" s="52"/>
      <c r="K81" s="52"/>
      <c r="L81" s="52"/>
      <c r="M81" s="52"/>
      <c r="N81" s="52"/>
      <c r="O81" s="52"/>
      <c r="P81" s="52"/>
      <c r="Q81" s="52"/>
      <c r="R81" s="52"/>
      <c r="S81" s="52"/>
      <c r="T81" s="52"/>
      <c r="U81" s="137"/>
      <c r="V81" s="116"/>
      <c r="W81" s="75"/>
    </row>
    <row r="82" spans="1:23" ht="15" thickBot="1">
      <c r="A82" s="86"/>
      <c r="B82" s="90"/>
      <c r="C82" s="90"/>
      <c r="D82" s="90"/>
      <c r="E82" s="90"/>
      <c r="F82" s="90"/>
      <c r="G82" s="90"/>
      <c r="H82" s="90"/>
      <c r="I82" s="90"/>
      <c r="J82" s="90"/>
      <c r="K82" s="90"/>
      <c r="L82" s="90"/>
      <c r="M82" s="90"/>
      <c r="N82" s="90"/>
      <c r="O82" s="90"/>
      <c r="P82" s="90"/>
      <c r="Q82" s="88" t="s">
        <v>56</v>
      </c>
      <c r="R82" s="90"/>
      <c r="S82" s="89">
        <f>SUM(S66:S80)</f>
        <v>0</v>
      </c>
      <c r="T82" s="89"/>
      <c r="U82" s="144"/>
      <c r="V82" s="117"/>
      <c r="W82" s="91">
        <f>SUM(W66:W80)</f>
        <v>0</v>
      </c>
    </row>
    <row r="83" spans="1:23" ht="21.95" customHeight="1" thickBot="1">
      <c r="B83" s="43"/>
      <c r="U83" s="42"/>
      <c r="V83" s="42"/>
      <c r="W83" s="42"/>
    </row>
    <row r="84" spans="1:23" ht="20.45" customHeight="1">
      <c r="A84" s="70" t="s">
        <v>57</v>
      </c>
      <c r="B84" s="71" t="s">
        <v>58</v>
      </c>
      <c r="C84" s="72"/>
      <c r="D84" s="72"/>
      <c r="E84" s="72"/>
      <c r="F84" s="72"/>
      <c r="G84" s="72"/>
      <c r="H84" s="72"/>
      <c r="I84" s="72"/>
      <c r="J84" s="72"/>
      <c r="K84" s="72"/>
      <c r="L84" s="72"/>
      <c r="M84" s="72"/>
      <c r="N84" s="72"/>
      <c r="O84" s="72"/>
      <c r="P84" s="72"/>
      <c r="Q84" s="72"/>
      <c r="R84" s="72"/>
      <c r="S84" s="72"/>
      <c r="T84" s="72"/>
      <c r="U84" s="136"/>
      <c r="V84" s="115"/>
      <c r="W84" s="73"/>
    </row>
    <row r="85" spans="1:23" ht="20.45" customHeight="1">
      <c r="A85" s="76"/>
      <c r="B85" s="77"/>
      <c r="C85" s="104" t="s">
        <v>153</v>
      </c>
      <c r="D85" s="52"/>
      <c r="E85" s="191" t="s">
        <v>11</v>
      </c>
      <c r="F85" s="52"/>
      <c r="G85" s="288" t="s">
        <v>154</v>
      </c>
      <c r="H85" s="288"/>
      <c r="I85" s="288"/>
      <c r="J85" s="288"/>
      <c r="K85" s="288"/>
      <c r="L85" s="288"/>
      <c r="M85" s="288"/>
      <c r="N85" s="288"/>
      <c r="O85" s="288"/>
      <c r="P85" s="288"/>
      <c r="Q85" s="288"/>
      <c r="R85" s="288"/>
      <c r="S85" s="288"/>
      <c r="T85" s="135"/>
      <c r="U85" s="137"/>
      <c r="V85" s="116"/>
      <c r="W85" s="75"/>
    </row>
    <row r="86" spans="1:23" ht="4.5" customHeight="1">
      <c r="A86" s="76"/>
      <c r="B86" s="77"/>
      <c r="C86" s="52"/>
      <c r="D86" s="52"/>
      <c r="E86" s="52"/>
      <c r="F86" s="52"/>
      <c r="G86" s="52"/>
      <c r="H86" s="52"/>
      <c r="I86" s="52"/>
      <c r="J86" s="52"/>
      <c r="K86" s="52"/>
      <c r="L86" s="52"/>
      <c r="M86" s="52"/>
      <c r="N86" s="52"/>
      <c r="O86" s="52"/>
      <c r="P86" s="52"/>
      <c r="Q86" s="52"/>
      <c r="R86" s="52"/>
      <c r="S86" s="52"/>
      <c r="T86" s="52"/>
      <c r="U86" s="137"/>
      <c r="V86" s="116"/>
      <c r="W86" s="75"/>
    </row>
    <row r="87" spans="1:23" ht="20.45" customHeight="1">
      <c r="A87" s="74"/>
      <c r="B87" s="52"/>
      <c r="C87" s="52" t="s">
        <v>59</v>
      </c>
      <c r="D87" s="52"/>
      <c r="E87" s="52" t="s">
        <v>1148</v>
      </c>
      <c r="F87" s="52"/>
      <c r="G87" s="78" t="s">
        <v>1152</v>
      </c>
      <c r="H87" s="78"/>
      <c r="I87" s="78" t="s">
        <v>60</v>
      </c>
      <c r="J87" s="78"/>
      <c r="K87" s="148" t="str">
        <f>IF(E$85="ja","Nettobetrag","")</f>
        <v/>
      </c>
      <c r="L87" s="78"/>
      <c r="M87" s="133"/>
      <c r="N87" s="133"/>
      <c r="O87" s="78" t="s">
        <v>61</v>
      </c>
      <c r="P87" s="78"/>
      <c r="Q87" s="78" t="s">
        <v>62</v>
      </c>
      <c r="R87" s="78"/>
      <c r="S87" s="78" t="s">
        <v>17</v>
      </c>
      <c r="T87" s="133"/>
      <c r="U87" s="137"/>
      <c r="V87" s="277" t="s">
        <v>1173</v>
      </c>
      <c r="W87" s="278"/>
    </row>
    <row r="88" spans="1:23" ht="4.5" customHeight="1">
      <c r="A88" s="74"/>
      <c r="B88" s="52"/>
      <c r="C88" s="52"/>
      <c r="D88" s="52"/>
      <c r="E88" s="52"/>
      <c r="F88" s="52"/>
      <c r="G88" s="52"/>
      <c r="H88" s="52"/>
      <c r="I88" s="52"/>
      <c r="J88" s="52"/>
      <c r="K88" s="52"/>
      <c r="L88" s="52"/>
      <c r="M88" s="52"/>
      <c r="N88" s="52"/>
      <c r="O88" s="52"/>
      <c r="P88" s="52"/>
      <c r="Q88" s="52"/>
      <c r="R88" s="52"/>
      <c r="S88" s="52"/>
      <c r="T88" s="52"/>
      <c r="U88" s="137"/>
      <c r="V88" s="116"/>
      <c r="W88" s="75"/>
    </row>
    <row r="89" spans="1:23" ht="20.45" customHeight="1">
      <c r="A89" s="74"/>
      <c r="B89" s="79" t="s">
        <v>7</v>
      </c>
      <c r="C89" s="192"/>
      <c r="D89" s="109"/>
      <c r="E89" s="193"/>
      <c r="F89" s="52"/>
      <c r="G89" s="189"/>
      <c r="H89" s="52"/>
      <c r="I89" s="110" t="str">
        <f>IF(ISBLANK(E89),"",VLOOKUP((E89),$Z$326:$AA$333,2,FALSE))</f>
        <v/>
      </c>
      <c r="J89" s="52"/>
      <c r="K89" s="63" t="str">
        <f>IF(AND($AB$288="ja",G89&lt;&gt;"",$E$85="ja"),G89/1.19,"")</f>
        <v/>
      </c>
      <c r="L89" s="52"/>
      <c r="M89" s="52"/>
      <c r="N89" s="52"/>
      <c r="O89" s="63" t="str">
        <f>IF(AND(G89&lt;&gt;"",I89&lt;&gt;"",$E$85="ja"),IF($AD$288="ja",IF(K89/I89*$U$22&lt;K89,K89/I89*$U$22,K89),IF(G89/I89*$U$22&lt;G89,G89/I89*$U$22,G89)),"")</f>
        <v/>
      </c>
      <c r="P89" s="52"/>
      <c r="Q89" s="63" t="str">
        <f>IF(O89&lt;&gt;"",IF($AB$288="ja",K89-O89,G89-O89),"")</f>
        <v/>
      </c>
      <c r="R89" s="52"/>
      <c r="S89" s="63">
        <f>IF(AND($AB$288="ja",G89&lt;&gt;"",$E$85="ja"),O89,G89)</f>
        <v>0</v>
      </c>
      <c r="T89" s="127"/>
      <c r="U89" s="137"/>
      <c r="V89" s="116"/>
      <c r="W89" s="81" t="str">
        <f>IF(K89&lt;&gt;"",S89,IF(G89&lt;&gt;"",G89,""))</f>
        <v/>
      </c>
    </row>
    <row r="90" spans="1:23" ht="20.45" customHeight="1">
      <c r="A90" s="74"/>
      <c r="B90" s="82" t="s">
        <v>19</v>
      </c>
      <c r="C90" s="192"/>
      <c r="D90" s="109"/>
      <c r="E90" s="193"/>
      <c r="F90" s="52"/>
      <c r="G90" s="189"/>
      <c r="H90" s="52"/>
      <c r="I90" s="111" t="str">
        <f>IF(ISBLANK(E90),"",VLOOKUP((E90),$Z$326:$AA$333,2,FALSE))</f>
        <v/>
      </c>
      <c r="J90" s="52"/>
      <c r="K90" s="47" t="str">
        <f>IF(AND($AB$288="ja",G90&lt;&gt;"",$E$85="ja"),G90/1.19,"")</f>
        <v/>
      </c>
      <c r="L90" s="52"/>
      <c r="M90" s="52"/>
      <c r="N90" s="52"/>
      <c r="O90" s="47" t="str">
        <f>IF(AND(G90&lt;&gt;"",I90&lt;&gt;"",$E$85="ja"),IF($AB$288="ja",IF(K90/I90*$U$22&lt;K90,K90/I90*$U$22,K90),IF(G90/I90*$U$22&lt;G90,G90/I90*$U$22,G90)),"")</f>
        <v/>
      </c>
      <c r="P90" s="52"/>
      <c r="Q90" s="47" t="str">
        <f>IF(O90&lt;&gt;"",IF($AB$288="ja",K90-O90,G90-O90),"")</f>
        <v/>
      </c>
      <c r="R90" s="52"/>
      <c r="S90" s="47">
        <f>IF(AND($AB$288="ja",G90&lt;&gt;"",$E$85="ja"),O90,G90)</f>
        <v>0</v>
      </c>
      <c r="T90" s="127"/>
      <c r="U90" s="137"/>
      <c r="V90" s="116"/>
      <c r="W90" s="83" t="str">
        <f t="shared" ref="W90:W93" si="11">IF(K90&lt;&gt;"",S90,IF(G90&lt;&gt;"",G90,""))</f>
        <v/>
      </c>
    </row>
    <row r="91" spans="1:23" ht="20.45" customHeight="1">
      <c r="A91" s="74"/>
      <c r="B91" s="79" t="s">
        <v>20</v>
      </c>
      <c r="C91" s="192"/>
      <c r="D91" s="109"/>
      <c r="E91" s="193"/>
      <c r="F91" s="52"/>
      <c r="G91" s="189"/>
      <c r="H91" s="52"/>
      <c r="I91" s="111" t="str">
        <f>IF(ISBLANK(E91),"",VLOOKUP((E91),$Z$326:$AA$333,2,FALSE))</f>
        <v/>
      </c>
      <c r="J91" s="52"/>
      <c r="K91" s="47" t="str">
        <f>IF(AND($AB$288="ja",G91&lt;&gt;"",$E$85="ja"),G91/1.19,"")</f>
        <v/>
      </c>
      <c r="L91" s="52"/>
      <c r="M91" s="52"/>
      <c r="N91" s="52"/>
      <c r="O91" s="47" t="str">
        <f>IF(AND(G91&lt;&gt;"",I91&lt;&gt;"",$E$85="ja"),IF($AB$288="ja",IF(K91/I91*$U$22&lt;K91,K91/I91*$U$22,K91),IF(G91/I91*$U$22&lt;G91,G91/I91*$U$22,G91)),"")</f>
        <v/>
      </c>
      <c r="P91" s="52"/>
      <c r="Q91" s="47" t="str">
        <f>IF(O91&lt;&gt;"",IF($AB$288="ja",K91-O91,G91-O91),"")</f>
        <v/>
      </c>
      <c r="R91" s="52"/>
      <c r="S91" s="47">
        <f>IF(AND($AB$288="ja",G91&lt;&gt;"",$E$85="ja"),O91,G91)</f>
        <v>0</v>
      </c>
      <c r="T91" s="127"/>
      <c r="U91" s="137"/>
      <c r="V91" s="116"/>
      <c r="W91" s="83" t="str">
        <f t="shared" si="11"/>
        <v/>
      </c>
    </row>
    <row r="92" spans="1:23" ht="20.45" customHeight="1">
      <c r="A92" s="74"/>
      <c r="B92" s="79" t="s">
        <v>21</v>
      </c>
      <c r="C92" s="192"/>
      <c r="D92" s="109"/>
      <c r="E92" s="193"/>
      <c r="F92" s="52"/>
      <c r="G92" s="189"/>
      <c r="H92" s="52"/>
      <c r="I92" s="111" t="str">
        <f>IF(ISBLANK(E92),"",VLOOKUP((E92),$Z$326:$AA$333,2,FALSE))</f>
        <v/>
      </c>
      <c r="J92" s="52"/>
      <c r="K92" s="47" t="str">
        <f>IF(AND($AB$288="ja",G92&lt;&gt;"",$E$85="ja"),G92/1.19,"")</f>
        <v/>
      </c>
      <c r="L92" s="52"/>
      <c r="M92" s="52"/>
      <c r="N92" s="52"/>
      <c r="O92" s="47" t="str">
        <f>IF(AND(G92&lt;&gt;"",I92&lt;&gt;"",$E$85="ja"),IF($AB$288="ja",IF(K92/I92*$U$22&lt;K92,K92/I92*$U$22,K92),IF(G92/I92*$U$22&lt;G92,G92/I92*$U$22,G92)),"")</f>
        <v/>
      </c>
      <c r="P92" s="52"/>
      <c r="Q92" s="47" t="str">
        <f>IF(O92&lt;&gt;"",IF($AB$288="ja",K92-O92,G92-O92),"")</f>
        <v/>
      </c>
      <c r="R92" s="52"/>
      <c r="S92" s="47">
        <f>IF(AND($AB$288="ja",G92&lt;&gt;"",$E$85="ja"),O92,G92)</f>
        <v>0</v>
      </c>
      <c r="T92" s="127"/>
      <c r="U92" s="137"/>
      <c r="V92" s="116"/>
      <c r="W92" s="83" t="str">
        <f t="shared" si="11"/>
        <v/>
      </c>
    </row>
    <row r="93" spans="1:23" ht="20.45" customHeight="1">
      <c r="A93" s="74"/>
      <c r="B93" s="82" t="s">
        <v>23</v>
      </c>
      <c r="C93" s="192"/>
      <c r="D93" s="109"/>
      <c r="E93" s="193"/>
      <c r="F93" s="52"/>
      <c r="G93" s="189"/>
      <c r="H93" s="52"/>
      <c r="I93" s="112" t="str">
        <f>IF(ISBLANK(E93),"",VLOOKUP((E93),$Z$326:$AA$333,2,FALSE))</f>
        <v/>
      </c>
      <c r="J93" s="52"/>
      <c r="K93" s="64" t="str">
        <f>IF(AND($AB$288="ja",G93&lt;&gt;"",$E$85="ja"),G93/1.19,"")</f>
        <v/>
      </c>
      <c r="L93" s="52"/>
      <c r="M93" s="52"/>
      <c r="N93" s="52"/>
      <c r="O93" s="64" t="str">
        <f>IF(AND(G93&lt;&gt;"",I93&lt;&gt;"",$E$85="ja"),IF($AB$288="ja",IF(K93/I93*$U$22&lt;K93,K93/I93*$U$22,K93),IF(G93/I93*$U$22&lt;G93,G93/I93*$U$22,G93)),"")</f>
        <v/>
      </c>
      <c r="P93" s="52"/>
      <c r="Q93" s="64" t="str">
        <f>IF(O93&lt;&gt;"",IF($AB$288="ja",K93-O93,G93-O93),"")</f>
        <v/>
      </c>
      <c r="R93" s="52"/>
      <c r="S93" s="64">
        <f>IF(AND($AB$288="ja",G93&lt;&gt;"",$E$85="ja"),O93,G93)</f>
        <v>0</v>
      </c>
      <c r="T93" s="127"/>
      <c r="U93" s="137"/>
      <c r="V93" s="116"/>
      <c r="W93" s="84" t="str">
        <f t="shared" si="11"/>
        <v/>
      </c>
    </row>
    <row r="94" spans="1:23" ht="20.45" customHeight="1">
      <c r="A94" s="74"/>
      <c r="B94" s="82"/>
      <c r="C94" s="52"/>
      <c r="D94" s="52"/>
      <c r="E94" s="52"/>
      <c r="F94" s="52"/>
      <c r="G94" s="52"/>
      <c r="H94" s="52"/>
      <c r="I94" s="52" t="str">
        <f>IF(ISBLANK(E94),"",VLOOKUP((E94),$Z$326:$AA$333,2,TRUE))</f>
        <v/>
      </c>
      <c r="J94" s="52"/>
      <c r="K94" s="52"/>
      <c r="L94" s="52"/>
      <c r="M94" s="52"/>
      <c r="N94" s="52"/>
      <c r="O94" s="52"/>
      <c r="P94" s="52"/>
      <c r="Q94" s="52"/>
      <c r="R94" s="52"/>
      <c r="S94" s="52"/>
      <c r="T94" s="52"/>
      <c r="U94" s="137"/>
      <c r="V94" s="116"/>
      <c r="W94" s="75"/>
    </row>
    <row r="95" spans="1:23" ht="20.45" customHeight="1" thickBot="1">
      <c r="A95" s="86"/>
      <c r="B95" s="90"/>
      <c r="C95" s="90"/>
      <c r="D95" s="90"/>
      <c r="E95" s="90"/>
      <c r="F95" s="90"/>
      <c r="G95" s="90"/>
      <c r="H95" s="90"/>
      <c r="I95" s="90"/>
      <c r="J95" s="90"/>
      <c r="K95" s="90"/>
      <c r="L95" s="90"/>
      <c r="M95" s="90"/>
      <c r="N95" s="90"/>
      <c r="O95" s="88" t="s">
        <v>63</v>
      </c>
      <c r="P95" s="90"/>
      <c r="Q95" s="94">
        <f>SUM(Q89:Q93)</f>
        <v>0</v>
      </c>
      <c r="R95" s="90"/>
      <c r="S95" s="89">
        <f>SUM(S89:S94)</f>
        <v>0</v>
      </c>
      <c r="T95" s="89"/>
      <c r="U95" s="141"/>
      <c r="V95" s="117"/>
      <c r="W95" s="91">
        <f>SUM(W89:W94)</f>
        <v>0</v>
      </c>
    </row>
    <row r="96" spans="1:23" ht="7.5" customHeight="1">
      <c r="A96" s="92"/>
      <c r="B96" s="95"/>
      <c r="C96" s="72"/>
      <c r="D96" s="72"/>
      <c r="E96" s="72"/>
      <c r="F96" s="72"/>
      <c r="G96" s="72"/>
      <c r="H96" s="72"/>
      <c r="I96" s="72"/>
      <c r="J96" s="72"/>
      <c r="K96" s="72"/>
      <c r="L96" s="72"/>
      <c r="M96" s="72"/>
      <c r="N96" s="72"/>
      <c r="O96" s="72"/>
      <c r="P96" s="72"/>
      <c r="Q96" s="72"/>
      <c r="R96" s="72"/>
      <c r="S96" s="72"/>
      <c r="T96" s="72"/>
      <c r="U96" s="136"/>
      <c r="V96" s="115"/>
      <c r="W96" s="73"/>
    </row>
    <row r="97" spans="1:24" ht="20.45" customHeight="1">
      <c r="A97" s="76" t="s">
        <v>64</v>
      </c>
      <c r="B97" s="77" t="s">
        <v>1182</v>
      </c>
      <c r="C97" s="52"/>
      <c r="D97" s="52"/>
      <c r="E97" s="52"/>
      <c r="F97" s="52"/>
      <c r="J97" s="52"/>
      <c r="K97" s="52"/>
      <c r="L97" s="52"/>
      <c r="M97" s="52"/>
      <c r="N97" s="52"/>
      <c r="O97" s="52"/>
      <c r="P97" s="52"/>
      <c r="Q97" s="52"/>
      <c r="R97" s="52"/>
      <c r="S97" s="52"/>
      <c r="T97" s="52"/>
      <c r="U97" s="137"/>
      <c r="V97" s="116"/>
      <c r="W97" s="75"/>
    </row>
    <row r="98" spans="1:24" ht="4.5" customHeight="1">
      <c r="A98" s="74"/>
      <c r="B98" s="52"/>
      <c r="C98" s="52"/>
      <c r="D98" s="52"/>
      <c r="E98" s="52"/>
      <c r="F98" s="52"/>
      <c r="G98" s="52"/>
      <c r="H98" s="52"/>
      <c r="I98" s="52"/>
      <c r="J98" s="52"/>
      <c r="K98" s="52"/>
      <c r="L98" s="52"/>
      <c r="M98" s="52"/>
      <c r="N98" s="52"/>
      <c r="O98" s="52"/>
      <c r="P98" s="52"/>
      <c r="Q98" s="52"/>
      <c r="R98" s="52"/>
      <c r="S98" s="52"/>
      <c r="T98" s="52"/>
      <c r="U98" s="137"/>
      <c r="V98" s="116"/>
      <c r="W98" s="75"/>
    </row>
    <row r="99" spans="1:24" ht="27.6" customHeight="1">
      <c r="A99" s="74"/>
      <c r="B99" s="52"/>
      <c r="C99" s="52" t="s">
        <v>65</v>
      </c>
      <c r="D99" s="52"/>
      <c r="E99" s="52"/>
      <c r="F99" s="52"/>
      <c r="G99" s="128" t="s">
        <v>1176</v>
      </c>
      <c r="H99" s="78"/>
      <c r="I99" s="78" t="s">
        <v>66</v>
      </c>
      <c r="J99" s="78"/>
      <c r="K99" s="78"/>
      <c r="L99" s="78"/>
      <c r="M99" s="133"/>
      <c r="N99" s="133"/>
      <c r="O99" s="78"/>
      <c r="P99" s="78"/>
      <c r="Q99" s="78"/>
      <c r="R99" s="78"/>
      <c r="S99" s="78" t="s">
        <v>17</v>
      </c>
      <c r="T99" s="133"/>
      <c r="U99" s="137"/>
      <c r="V99" s="277" t="s">
        <v>1173</v>
      </c>
      <c r="W99" s="278"/>
    </row>
    <row r="100" spans="1:24" ht="4.5" customHeight="1">
      <c r="A100" s="74"/>
      <c r="B100" s="52"/>
      <c r="C100" s="52"/>
      <c r="D100" s="52"/>
      <c r="E100" s="52"/>
      <c r="F100" s="52"/>
      <c r="G100" s="52"/>
      <c r="H100" s="52"/>
      <c r="I100" s="52"/>
      <c r="J100" s="52"/>
      <c r="K100" s="52"/>
      <c r="L100" s="52"/>
      <c r="M100" s="52"/>
      <c r="N100" s="52"/>
      <c r="O100" s="52"/>
      <c r="P100" s="52"/>
      <c r="Q100" s="52"/>
      <c r="R100" s="52"/>
      <c r="S100" s="52"/>
      <c r="T100" s="52"/>
      <c r="U100" s="137"/>
      <c r="V100" s="116"/>
      <c r="W100" s="75"/>
    </row>
    <row r="101" spans="1:24" ht="20.45" customHeight="1">
      <c r="A101" s="74"/>
      <c r="B101" s="79" t="s">
        <v>7</v>
      </c>
      <c r="C101" s="284"/>
      <c r="D101" s="284"/>
      <c r="E101" s="284"/>
      <c r="F101" s="52"/>
      <c r="G101" s="63" t="str">
        <f>IF(C101&lt;&gt;"",VLOOKUP(C101,$AJ$240:$AK$275,2,FALSE),"")</f>
        <v/>
      </c>
      <c r="H101" s="52"/>
      <c r="I101" s="190"/>
      <c r="J101" s="52"/>
      <c r="K101" s="335"/>
      <c r="L101" s="335"/>
      <c r="M101" s="335"/>
      <c r="N101" s="335"/>
      <c r="O101" s="335"/>
      <c r="P101" s="335"/>
      <c r="Q101" s="335"/>
      <c r="R101" s="52"/>
      <c r="S101" s="63" t="str">
        <f>IF(AND(C101&lt;&gt;"",I101&lt;&gt;""),G101*I101,"")</f>
        <v/>
      </c>
      <c r="T101" s="127"/>
      <c r="U101" s="137"/>
      <c r="V101" s="116"/>
      <c r="W101" s="122" t="str">
        <f>S101</f>
        <v/>
      </c>
    </row>
    <row r="102" spans="1:24" ht="20.45" customHeight="1">
      <c r="A102" s="74"/>
      <c r="B102" s="82" t="s">
        <v>19</v>
      </c>
      <c r="C102" s="284"/>
      <c r="D102" s="284"/>
      <c r="E102" s="284"/>
      <c r="F102" s="52"/>
      <c r="G102" s="47" t="str">
        <f>IF(C102&lt;&gt;"",VLOOKUP(C102,$AJ$240:$AK$275,2,FALSE),"")</f>
        <v/>
      </c>
      <c r="H102" s="52"/>
      <c r="I102" s="190"/>
      <c r="J102" s="52"/>
      <c r="K102" s="335"/>
      <c r="L102" s="335"/>
      <c r="M102" s="335"/>
      <c r="N102" s="335"/>
      <c r="O102" s="335"/>
      <c r="P102" s="335"/>
      <c r="Q102" s="335"/>
      <c r="R102" s="52"/>
      <c r="S102" s="47" t="str">
        <f t="shared" ref="S102:S105" si="12">IF(AND(C102&lt;&gt;"",I102&lt;&gt;""),G102*I102,"")</f>
        <v/>
      </c>
      <c r="T102" s="127"/>
      <c r="U102" s="137"/>
      <c r="V102" s="116"/>
      <c r="W102" s="83" t="str">
        <f t="shared" ref="W102:W103" si="13">S102</f>
        <v/>
      </c>
    </row>
    <row r="103" spans="1:24" ht="20.45" customHeight="1">
      <c r="A103" s="74"/>
      <c r="B103" s="79" t="s">
        <v>20</v>
      </c>
      <c r="C103" s="284"/>
      <c r="D103" s="284"/>
      <c r="E103" s="284"/>
      <c r="F103" s="52"/>
      <c r="G103" s="47" t="str">
        <f>IF(C103&lt;&gt;"",VLOOKUP(C103,$AJ$240:$AK$275,2,FALSE),"")</f>
        <v/>
      </c>
      <c r="H103" s="52"/>
      <c r="I103" s="190"/>
      <c r="J103" s="52"/>
      <c r="K103" s="335"/>
      <c r="L103" s="335"/>
      <c r="M103" s="335"/>
      <c r="N103" s="335"/>
      <c r="O103" s="335"/>
      <c r="P103" s="335"/>
      <c r="Q103" s="335"/>
      <c r="R103" s="52"/>
      <c r="S103" s="47" t="str">
        <f t="shared" si="12"/>
        <v/>
      </c>
      <c r="T103" s="127"/>
      <c r="U103" s="137"/>
      <c r="V103" s="116"/>
      <c r="W103" s="83" t="str">
        <f t="shared" si="13"/>
        <v/>
      </c>
    </row>
    <row r="104" spans="1:24" ht="20.45" customHeight="1">
      <c r="A104" s="74"/>
      <c r="B104" s="79" t="s">
        <v>21</v>
      </c>
      <c r="C104" s="284"/>
      <c r="D104" s="284"/>
      <c r="E104" s="284"/>
      <c r="F104" s="52"/>
      <c r="G104" s="47" t="str">
        <f>IF(C104&lt;&gt;"",VLOOKUP(C104,$AJ$240:$AK$275,2,FALSE),"")</f>
        <v/>
      </c>
      <c r="H104" s="52"/>
      <c r="I104" s="190"/>
      <c r="J104" s="52"/>
      <c r="K104" s="335"/>
      <c r="L104" s="335"/>
      <c r="M104" s="335"/>
      <c r="N104" s="335"/>
      <c r="O104" s="335"/>
      <c r="P104" s="335"/>
      <c r="Q104" s="335"/>
      <c r="R104" s="52"/>
      <c r="S104" s="47" t="str">
        <f t="shared" si="12"/>
        <v/>
      </c>
      <c r="T104" s="127"/>
      <c r="U104" s="137"/>
      <c r="V104" s="116"/>
      <c r="W104" s="83" t="str">
        <f>S104</f>
        <v/>
      </c>
    </row>
    <row r="105" spans="1:24" ht="20.45" customHeight="1">
      <c r="A105" s="74"/>
      <c r="B105" s="82" t="s">
        <v>23</v>
      </c>
      <c r="C105" s="284"/>
      <c r="D105" s="284"/>
      <c r="E105" s="284"/>
      <c r="F105" s="52"/>
      <c r="G105" s="64" t="str">
        <f>IF(C105&lt;&gt;"",VLOOKUP(C105,$AJ$240:$AK$275,2,FALSE),"")</f>
        <v/>
      </c>
      <c r="H105" s="52"/>
      <c r="I105" s="190"/>
      <c r="J105" s="52"/>
      <c r="K105" s="335"/>
      <c r="L105" s="335"/>
      <c r="M105" s="335"/>
      <c r="N105" s="335"/>
      <c r="O105" s="335"/>
      <c r="P105" s="335"/>
      <c r="Q105" s="335"/>
      <c r="R105" s="52"/>
      <c r="S105" s="64" t="str">
        <f t="shared" si="12"/>
        <v/>
      </c>
      <c r="T105" s="127"/>
      <c r="U105" s="137"/>
      <c r="V105" s="116"/>
      <c r="W105" s="123" t="str">
        <f>S105</f>
        <v/>
      </c>
      <c r="X105" s="57"/>
    </row>
    <row r="106" spans="1:24" ht="7.7" customHeight="1">
      <c r="A106" s="74"/>
      <c r="B106" s="82"/>
      <c r="C106" s="82"/>
      <c r="D106" s="82"/>
      <c r="E106" s="82"/>
      <c r="F106" s="85"/>
      <c r="G106" s="129"/>
      <c r="H106" s="85"/>
      <c r="I106" s="184"/>
      <c r="J106" s="52"/>
      <c r="K106" s="124"/>
      <c r="L106" s="124"/>
      <c r="M106" s="134"/>
      <c r="N106" s="134"/>
      <c r="O106" s="124"/>
      <c r="P106" s="124"/>
      <c r="Q106" s="124"/>
      <c r="R106" s="52"/>
      <c r="S106" s="127"/>
      <c r="T106" s="127"/>
      <c r="U106" s="137"/>
      <c r="V106" s="116"/>
      <c r="W106" s="98"/>
      <c r="X106" s="57"/>
    </row>
    <row r="107" spans="1:24" ht="27.6" customHeight="1">
      <c r="A107" s="74"/>
      <c r="B107" s="82"/>
      <c r="C107" s="130" t="s">
        <v>65</v>
      </c>
      <c r="D107" s="82"/>
      <c r="E107" s="82"/>
      <c r="F107" s="85"/>
      <c r="G107" s="128" t="s">
        <v>1175</v>
      </c>
      <c r="H107" s="85"/>
      <c r="I107" s="185" t="s">
        <v>66</v>
      </c>
      <c r="J107" s="52"/>
      <c r="K107" s="124"/>
      <c r="L107" s="124"/>
      <c r="M107" s="134"/>
      <c r="N107" s="134"/>
      <c r="O107" s="124"/>
      <c r="P107" s="124"/>
      <c r="Q107" s="124"/>
      <c r="R107" s="52"/>
      <c r="S107" s="127"/>
      <c r="T107" s="127"/>
      <c r="U107" s="137"/>
      <c r="V107" s="116"/>
      <c r="W107" s="98"/>
      <c r="X107" s="57"/>
    </row>
    <row r="108" spans="1:24" ht="20.45" customHeight="1">
      <c r="A108" s="74"/>
      <c r="B108" s="82" t="s">
        <v>7</v>
      </c>
      <c r="C108" s="284"/>
      <c r="D108" s="284"/>
      <c r="E108" s="284"/>
      <c r="F108" s="52"/>
      <c r="G108" s="195"/>
      <c r="H108" s="52"/>
      <c r="I108" s="190"/>
      <c r="J108" s="52"/>
      <c r="K108" s="336" t="s">
        <v>1177</v>
      </c>
      <c r="L108" s="336"/>
      <c r="M108" s="336"/>
      <c r="N108" s="336"/>
      <c r="O108" s="336"/>
      <c r="P108" s="336"/>
      <c r="Q108" s="336"/>
      <c r="R108" s="52"/>
      <c r="S108" s="63" t="str">
        <f>IF(I108&lt;&gt;"",G108*I108,"")</f>
        <v/>
      </c>
      <c r="T108" s="127"/>
      <c r="U108" s="137"/>
      <c r="V108" s="116"/>
      <c r="W108" s="125" t="str">
        <f>S108</f>
        <v/>
      </c>
      <c r="X108" s="57"/>
    </row>
    <row r="109" spans="1:24" ht="20.45" customHeight="1">
      <c r="A109" s="74"/>
      <c r="B109" s="82" t="s">
        <v>19</v>
      </c>
      <c r="C109" s="284"/>
      <c r="D109" s="284"/>
      <c r="E109" s="284"/>
      <c r="F109" s="52"/>
      <c r="G109" s="196"/>
      <c r="H109" s="52"/>
      <c r="I109" s="190"/>
      <c r="J109" s="52"/>
      <c r="K109" s="336"/>
      <c r="L109" s="336"/>
      <c r="M109" s="336"/>
      <c r="N109" s="336"/>
      <c r="O109" s="336"/>
      <c r="P109" s="336"/>
      <c r="Q109" s="336"/>
      <c r="R109" s="52"/>
      <c r="S109" s="64" t="str">
        <f>IF(I109&lt;&gt;"",G109*I109,"")</f>
        <v/>
      </c>
      <c r="T109" s="127"/>
      <c r="U109" s="137"/>
      <c r="V109" s="116"/>
      <c r="W109" s="126" t="str">
        <f>S109</f>
        <v/>
      </c>
    </row>
    <row r="110" spans="1:24" ht="20.45" customHeight="1">
      <c r="A110" s="74"/>
      <c r="B110" s="52"/>
      <c r="C110" s="52"/>
      <c r="D110" s="52"/>
      <c r="E110" s="52"/>
      <c r="F110" s="52"/>
      <c r="G110" s="52"/>
      <c r="H110" s="52"/>
      <c r="I110" s="52"/>
      <c r="J110" s="52"/>
      <c r="K110" s="52"/>
      <c r="L110" s="52"/>
      <c r="M110" s="52"/>
      <c r="N110" s="52"/>
      <c r="O110" s="52"/>
      <c r="P110" s="52"/>
      <c r="Q110" s="52"/>
      <c r="R110" s="52"/>
      <c r="S110" s="52"/>
      <c r="T110" s="52"/>
      <c r="U110" s="137"/>
      <c r="V110" s="116"/>
      <c r="W110" s="98"/>
    </row>
    <row r="111" spans="1:24" ht="20.45" customHeight="1" thickBot="1">
      <c r="A111" s="86"/>
      <c r="B111" s="90"/>
      <c r="C111" s="90"/>
      <c r="D111" s="90"/>
      <c r="E111" s="90"/>
      <c r="F111" s="90"/>
      <c r="G111" s="90"/>
      <c r="H111" s="90"/>
      <c r="I111" s="90"/>
      <c r="J111" s="90"/>
      <c r="K111" s="90"/>
      <c r="L111" s="90"/>
      <c r="M111" s="90"/>
      <c r="N111" s="90"/>
      <c r="O111" s="90"/>
      <c r="P111" s="90"/>
      <c r="Q111" s="88" t="s">
        <v>67</v>
      </c>
      <c r="R111" s="90"/>
      <c r="S111" s="89">
        <f>SUM(S101:S109)</f>
        <v>0</v>
      </c>
      <c r="T111" s="89"/>
      <c r="U111" s="141"/>
      <c r="V111" s="117"/>
      <c r="W111" s="91">
        <f>SUM(W101:W109)</f>
        <v>0</v>
      </c>
    </row>
    <row r="112" spans="1:24" ht="4.3499999999999996" customHeight="1">
      <c r="A112" s="92"/>
      <c r="B112" s="71"/>
      <c r="C112" s="72"/>
      <c r="D112" s="72"/>
      <c r="E112" s="72"/>
      <c r="F112" s="72"/>
      <c r="G112" s="72"/>
      <c r="H112" s="72"/>
      <c r="I112" s="72"/>
      <c r="J112" s="72"/>
      <c r="K112" s="72"/>
      <c r="L112" s="72"/>
      <c r="M112" s="72"/>
      <c r="N112" s="72"/>
      <c r="O112" s="72"/>
      <c r="P112" s="72"/>
      <c r="Q112" s="72"/>
      <c r="R112" s="72"/>
      <c r="S112" s="96"/>
      <c r="T112" s="96"/>
      <c r="U112" s="136"/>
      <c r="V112" s="115"/>
      <c r="W112" s="73"/>
    </row>
    <row r="113" spans="1:23" ht="20.45" customHeight="1">
      <c r="A113" s="74"/>
      <c r="B113" s="77"/>
      <c r="C113" s="52"/>
      <c r="D113" s="52"/>
      <c r="E113" s="52"/>
      <c r="F113" s="52"/>
      <c r="G113" s="282" t="s">
        <v>80</v>
      </c>
      <c r="H113" s="282"/>
      <c r="I113" s="282"/>
      <c r="J113" s="282"/>
      <c r="K113" s="282"/>
      <c r="L113" s="282"/>
      <c r="M113" s="282"/>
      <c r="N113" s="282"/>
      <c r="O113" s="282"/>
      <c r="P113" s="282"/>
      <c r="Q113" s="52"/>
      <c r="R113" s="52"/>
      <c r="S113" s="97" t="s">
        <v>17</v>
      </c>
      <c r="T113" s="97"/>
      <c r="U113" s="137"/>
      <c r="V113" s="277" t="s">
        <v>1173</v>
      </c>
      <c r="W113" s="278"/>
    </row>
    <row r="114" spans="1:23" ht="20.45" customHeight="1">
      <c r="A114" s="285" t="s">
        <v>79</v>
      </c>
      <c r="B114" s="334" t="s">
        <v>1151</v>
      </c>
      <c r="C114" s="334"/>
      <c r="D114" s="334"/>
      <c r="E114" s="334"/>
      <c r="F114" s="52"/>
      <c r="G114" s="284"/>
      <c r="H114" s="284"/>
      <c r="I114" s="284"/>
      <c r="J114" s="284"/>
      <c r="K114" s="284"/>
      <c r="L114" s="284"/>
      <c r="M114" s="284"/>
      <c r="N114" s="284"/>
      <c r="O114" s="284"/>
      <c r="P114" s="284"/>
      <c r="Q114" s="85"/>
      <c r="R114" s="52"/>
      <c r="S114" s="286"/>
      <c r="T114" s="183"/>
      <c r="U114" s="137"/>
      <c r="V114" s="116"/>
      <c r="W114" s="279">
        <f>S114</f>
        <v>0</v>
      </c>
    </row>
    <row r="115" spans="1:23" ht="20.45" customHeight="1">
      <c r="A115" s="285"/>
      <c r="B115" s="334"/>
      <c r="C115" s="334"/>
      <c r="D115" s="334"/>
      <c r="E115" s="334"/>
      <c r="F115" s="52"/>
      <c r="G115" s="284"/>
      <c r="H115" s="284"/>
      <c r="I115" s="284"/>
      <c r="J115" s="284"/>
      <c r="K115" s="284"/>
      <c r="L115" s="284"/>
      <c r="M115" s="284"/>
      <c r="N115" s="284"/>
      <c r="O115" s="284"/>
      <c r="P115" s="284"/>
      <c r="Q115" s="85"/>
      <c r="R115" s="52"/>
      <c r="S115" s="286"/>
      <c r="T115" s="183"/>
      <c r="U115" s="137"/>
      <c r="V115" s="116"/>
      <c r="W115" s="280"/>
    </row>
    <row r="116" spans="1:23" ht="9" customHeight="1" thickBot="1">
      <c r="A116" s="86"/>
      <c r="B116" s="90"/>
      <c r="C116" s="90"/>
      <c r="D116" s="90"/>
      <c r="E116" s="90"/>
      <c r="F116" s="90"/>
      <c r="G116" s="90"/>
      <c r="H116" s="90"/>
      <c r="I116" s="90"/>
      <c r="J116" s="90"/>
      <c r="K116" s="90"/>
      <c r="L116" s="90"/>
      <c r="M116" s="90"/>
      <c r="N116" s="90"/>
      <c r="O116" s="90"/>
      <c r="P116" s="90"/>
      <c r="Q116" s="90"/>
      <c r="R116" s="90"/>
      <c r="S116" s="90"/>
      <c r="T116" s="90"/>
      <c r="U116" s="141"/>
      <c r="V116" s="117"/>
      <c r="W116" s="93"/>
    </row>
    <row r="117" spans="1:23" ht="20.45" customHeight="1">
      <c r="A117" s="70" t="s">
        <v>76</v>
      </c>
      <c r="B117" s="71" t="s">
        <v>68</v>
      </c>
      <c r="C117" s="72"/>
      <c r="D117" s="72"/>
      <c r="E117" s="72"/>
      <c r="F117" s="72"/>
      <c r="G117" s="72"/>
      <c r="H117" s="72"/>
      <c r="I117" s="72"/>
      <c r="J117" s="72"/>
      <c r="K117" s="72"/>
      <c r="L117" s="72"/>
      <c r="M117" s="72"/>
      <c r="N117" s="72"/>
      <c r="O117" s="72"/>
      <c r="P117" s="72"/>
      <c r="Q117" s="72"/>
      <c r="R117" s="72"/>
      <c r="S117" s="96">
        <f>S111+S95+S82+S60+S43+S114</f>
        <v>0</v>
      </c>
      <c r="T117" s="96"/>
      <c r="U117" s="136"/>
      <c r="V117" s="277" t="s">
        <v>1173</v>
      </c>
      <c r="W117" s="278"/>
    </row>
    <row r="118" spans="1:23" ht="7.5" customHeight="1">
      <c r="A118" s="76"/>
      <c r="B118" s="77"/>
      <c r="C118" s="52"/>
      <c r="D118" s="52"/>
      <c r="E118" s="52"/>
      <c r="F118" s="52"/>
      <c r="G118" s="52"/>
      <c r="H118" s="52"/>
      <c r="I118" s="52"/>
      <c r="J118" s="52"/>
      <c r="K118" s="52"/>
      <c r="L118" s="52"/>
      <c r="M118" s="52"/>
      <c r="N118" s="52"/>
      <c r="O118" s="52"/>
      <c r="P118" s="52"/>
      <c r="Q118" s="52"/>
      <c r="R118" s="52"/>
      <c r="S118" s="53"/>
      <c r="T118" s="53"/>
      <c r="U118" s="137"/>
      <c r="V118" s="116"/>
      <c r="W118" s="75"/>
    </row>
    <row r="119" spans="1:23" ht="20.45" customHeight="1">
      <c r="A119" s="76" t="s">
        <v>71</v>
      </c>
      <c r="B119" s="77" t="s">
        <v>1184</v>
      </c>
      <c r="C119" s="52"/>
      <c r="D119" s="52"/>
      <c r="E119" s="52"/>
      <c r="F119" s="52"/>
      <c r="G119" s="52"/>
      <c r="H119" s="52"/>
      <c r="I119" s="52"/>
      <c r="J119" s="52"/>
      <c r="K119" s="52"/>
      <c r="L119" s="52"/>
      <c r="M119" s="52"/>
      <c r="N119" s="52"/>
      <c r="O119" s="52"/>
      <c r="P119" s="52"/>
      <c r="Q119" s="52"/>
      <c r="R119" s="52"/>
      <c r="S119" s="53">
        <f>IF(AND(U22&gt;12,U22&lt;=24),$S$117*0.05,IF(AND(U22&gt;24,U22&lt;=36),$S$117*0.08,IF(U22&gt;36,$S$117*0.1,0)))</f>
        <v>0</v>
      </c>
      <c r="T119" s="53"/>
      <c r="U119" s="137"/>
      <c r="V119" s="116"/>
      <c r="W119" s="121">
        <f>S119</f>
        <v>0</v>
      </c>
    </row>
    <row r="120" spans="1:23" ht="7.5" customHeight="1">
      <c r="A120" s="76"/>
      <c r="B120" s="52"/>
      <c r="C120" s="52"/>
      <c r="D120" s="52"/>
      <c r="E120" s="52"/>
      <c r="F120" s="52"/>
      <c r="G120" s="52"/>
      <c r="H120" s="52"/>
      <c r="I120" s="52"/>
      <c r="J120" s="52"/>
      <c r="K120" s="52"/>
      <c r="L120" s="52"/>
      <c r="M120" s="52"/>
      <c r="N120" s="52"/>
      <c r="O120" s="52"/>
      <c r="P120" s="52"/>
      <c r="Q120" s="52"/>
      <c r="R120" s="52"/>
      <c r="S120" s="53"/>
      <c r="T120" s="53"/>
      <c r="U120" s="137"/>
      <c r="V120" s="116"/>
      <c r="W120" s="75"/>
    </row>
    <row r="121" spans="1:23" ht="20.45" customHeight="1">
      <c r="A121" s="76" t="s">
        <v>77</v>
      </c>
      <c r="B121" s="77" t="s">
        <v>69</v>
      </c>
      <c r="C121" s="52"/>
      <c r="D121" s="52"/>
      <c r="E121" s="52"/>
      <c r="F121" s="52"/>
      <c r="G121" s="52"/>
      <c r="H121" s="52"/>
      <c r="I121" s="52"/>
      <c r="J121" s="52"/>
      <c r="K121" s="52"/>
      <c r="L121" s="52"/>
      <c r="M121" s="52"/>
      <c r="N121" s="52"/>
      <c r="O121" s="52"/>
      <c r="P121" s="52"/>
      <c r="Q121" s="52"/>
      <c r="R121" s="52"/>
      <c r="S121" s="52"/>
      <c r="T121" s="52"/>
      <c r="U121" s="137"/>
      <c r="V121" s="116"/>
      <c r="W121" s="75"/>
    </row>
    <row r="122" spans="1:23" ht="7.35" customHeight="1">
      <c r="A122" s="74"/>
      <c r="B122" s="52"/>
      <c r="C122" s="52"/>
      <c r="D122" s="52"/>
      <c r="E122" s="52"/>
      <c r="F122" s="52"/>
      <c r="G122" s="52"/>
      <c r="H122" s="52"/>
      <c r="I122" s="52"/>
      <c r="J122" s="52"/>
      <c r="K122" s="52"/>
      <c r="L122" s="52"/>
      <c r="M122" s="52"/>
      <c r="N122" s="52"/>
      <c r="O122" s="52"/>
      <c r="P122" s="52"/>
      <c r="Q122" s="52"/>
      <c r="R122" s="52"/>
      <c r="S122" s="52"/>
      <c r="T122" s="52"/>
      <c r="U122" s="137"/>
      <c r="V122" s="116"/>
      <c r="W122" s="75"/>
    </row>
    <row r="123" spans="1:23" ht="19.7" customHeight="1">
      <c r="A123" s="74"/>
      <c r="B123" s="52" t="s">
        <v>7</v>
      </c>
      <c r="C123" s="52" t="s">
        <v>1187</v>
      </c>
      <c r="D123" s="52"/>
      <c r="E123" s="52"/>
      <c r="F123" s="52"/>
      <c r="G123" s="52"/>
      <c r="H123" s="52"/>
      <c r="I123" s="52"/>
      <c r="J123" s="52"/>
      <c r="K123" s="52"/>
      <c r="L123" s="52"/>
      <c r="M123" s="52"/>
      <c r="N123" s="52"/>
      <c r="O123" s="52"/>
      <c r="P123" s="52"/>
      <c r="Q123" s="52"/>
      <c r="R123" s="52"/>
      <c r="S123" s="63">
        <f>Q95</f>
        <v>0</v>
      </c>
      <c r="T123" s="127"/>
      <c r="U123" s="137"/>
      <c r="V123" s="116"/>
      <c r="W123" s="121">
        <f>S123</f>
        <v>0</v>
      </c>
    </row>
    <row r="124" spans="1:23" ht="19.7" customHeight="1">
      <c r="A124" s="74"/>
      <c r="B124" s="52" t="s">
        <v>19</v>
      </c>
      <c r="C124" s="52" t="s">
        <v>1188</v>
      </c>
      <c r="D124" s="52"/>
      <c r="E124" s="52"/>
      <c r="F124" s="52"/>
      <c r="G124" s="52"/>
      <c r="H124" s="52"/>
      <c r="I124" s="52"/>
      <c r="J124" s="52"/>
      <c r="K124" s="52"/>
      <c r="L124" s="52"/>
      <c r="M124" s="52"/>
      <c r="N124" s="52"/>
      <c r="O124" s="52"/>
      <c r="P124" s="52"/>
      <c r="Q124" s="52"/>
      <c r="R124" s="52"/>
      <c r="S124" s="47">
        <f>(S117+S119)*5%</f>
        <v>0</v>
      </c>
      <c r="T124" s="127"/>
      <c r="U124" s="137"/>
      <c r="V124" s="116"/>
      <c r="W124" s="98"/>
    </row>
    <row r="125" spans="1:23" ht="23.45" customHeight="1">
      <c r="A125" s="74"/>
      <c r="B125" s="52" t="s">
        <v>20</v>
      </c>
      <c r="C125" s="276" t="s">
        <v>1222</v>
      </c>
      <c r="D125" s="276"/>
      <c r="E125" s="276"/>
      <c r="F125" s="276"/>
      <c r="G125" s="276"/>
      <c r="H125" s="276"/>
      <c r="I125" s="276"/>
      <c r="J125" s="276"/>
      <c r="K125" s="276"/>
      <c r="L125" s="52"/>
      <c r="M125" s="52"/>
      <c r="N125" s="52"/>
      <c r="O125" s="194" t="s">
        <v>145</v>
      </c>
      <c r="P125" s="281" t="s">
        <v>146</v>
      </c>
      <c r="Q125" s="281"/>
      <c r="R125" s="52"/>
      <c r="S125" s="64">
        <f>IF(O126&lt;&gt;"",IF(O125="in EURO",O126,S117*O126/100),0)</f>
        <v>0</v>
      </c>
      <c r="T125" s="127"/>
      <c r="U125" s="137"/>
      <c r="V125" s="116"/>
      <c r="W125" s="121">
        <f>IF(S125 &gt; 0,S125,IF(S125&lt;(S124*-1),S124+S125,0))</f>
        <v>0</v>
      </c>
    </row>
    <row r="126" spans="1:23">
      <c r="A126" s="74"/>
      <c r="B126" s="52"/>
      <c r="C126" s="52"/>
      <c r="D126" s="52"/>
      <c r="E126" s="52"/>
      <c r="F126" s="52"/>
      <c r="G126" s="52"/>
      <c r="H126" s="52"/>
      <c r="I126" s="52"/>
      <c r="J126" s="52"/>
      <c r="K126" s="52"/>
      <c r="L126" s="52"/>
      <c r="M126" s="52"/>
      <c r="N126" s="52"/>
      <c r="O126" s="189">
        <v>0</v>
      </c>
      <c r="P126" s="52"/>
      <c r="Q126" s="52"/>
      <c r="R126" s="52"/>
      <c r="S126" s="52"/>
      <c r="T126" s="52"/>
      <c r="U126" s="137"/>
      <c r="V126" s="116"/>
      <c r="W126" s="75"/>
    </row>
    <row r="127" spans="1:23" ht="19.7" customHeight="1">
      <c r="A127" s="74"/>
      <c r="B127" s="77" t="s">
        <v>70</v>
      </c>
      <c r="C127" s="52"/>
      <c r="D127" s="52"/>
      <c r="E127" s="52"/>
      <c r="F127" s="52"/>
      <c r="G127" s="52"/>
      <c r="H127" s="52"/>
      <c r="I127" s="52"/>
      <c r="J127" s="52"/>
      <c r="K127" s="52"/>
      <c r="L127" s="52"/>
      <c r="M127" s="52"/>
      <c r="N127" s="52"/>
      <c r="O127" s="52"/>
      <c r="P127" s="52"/>
      <c r="Q127" s="52"/>
      <c r="R127" s="52"/>
      <c r="S127" s="53">
        <f>SUM(S123:S126)</f>
        <v>0</v>
      </c>
      <c r="T127" s="53"/>
      <c r="U127" s="137"/>
      <c r="V127" s="116"/>
      <c r="W127" s="99"/>
    </row>
    <row r="128" spans="1:23">
      <c r="A128" s="74"/>
      <c r="B128" s="52"/>
      <c r="C128" s="52"/>
      <c r="D128" s="52"/>
      <c r="E128" s="52"/>
      <c r="F128" s="52"/>
      <c r="G128" s="52"/>
      <c r="H128" s="52"/>
      <c r="I128" s="52"/>
      <c r="J128" s="52"/>
      <c r="K128" s="52"/>
      <c r="L128" s="52"/>
      <c r="M128" s="52"/>
      <c r="N128" s="52"/>
      <c r="O128" s="52"/>
      <c r="P128" s="52"/>
      <c r="Q128" s="52"/>
      <c r="R128" s="52"/>
      <c r="S128" s="52"/>
      <c r="T128" s="52"/>
      <c r="U128" s="137"/>
      <c r="V128" s="116"/>
      <c r="W128" s="75"/>
    </row>
    <row r="129" spans="1:23" ht="19.7" customHeight="1">
      <c r="A129" s="76" t="s">
        <v>81</v>
      </c>
      <c r="B129" s="77" t="s">
        <v>72</v>
      </c>
      <c r="C129" s="52"/>
      <c r="D129" s="52"/>
      <c r="E129" s="52"/>
      <c r="F129" s="52"/>
      <c r="G129" s="52"/>
      <c r="H129" s="52"/>
      <c r="I129" s="52"/>
      <c r="J129" s="52"/>
      <c r="K129" s="52"/>
      <c r="L129" s="52"/>
      <c r="M129" s="52"/>
      <c r="N129" s="52"/>
      <c r="O129" s="52"/>
      <c r="P129" s="52"/>
      <c r="Q129" s="52"/>
      <c r="R129" s="52"/>
      <c r="S129" s="53">
        <f>S127+S119+S117</f>
        <v>0</v>
      </c>
      <c r="T129" s="53"/>
      <c r="U129" s="137"/>
      <c r="V129" s="116"/>
      <c r="W129" s="75"/>
    </row>
    <row r="130" spans="1:23" ht="7.5" customHeight="1">
      <c r="A130" s="76"/>
      <c r="B130" s="52"/>
      <c r="C130" s="52"/>
      <c r="D130" s="52"/>
      <c r="E130" s="52"/>
      <c r="F130" s="52"/>
      <c r="G130" s="52"/>
      <c r="H130" s="52"/>
      <c r="I130" s="52"/>
      <c r="J130" s="52"/>
      <c r="K130" s="52"/>
      <c r="L130" s="52"/>
      <c r="M130" s="52"/>
      <c r="N130" s="52"/>
      <c r="O130" s="52"/>
      <c r="P130" s="52"/>
      <c r="Q130" s="52"/>
      <c r="R130" s="52"/>
      <c r="S130" s="52"/>
      <c r="T130" s="52"/>
      <c r="U130" s="137"/>
      <c r="V130" s="116"/>
      <c r="W130" s="75"/>
    </row>
    <row r="131" spans="1:23" ht="19.7" customHeight="1">
      <c r="A131" s="76" t="s">
        <v>74</v>
      </c>
      <c r="B131" s="77" t="s">
        <v>1168</v>
      </c>
      <c r="C131" s="52"/>
      <c r="D131" s="52"/>
      <c r="E131" s="52"/>
      <c r="F131" s="52"/>
      <c r="G131" s="52"/>
      <c r="H131" s="52"/>
      <c r="I131" s="52"/>
      <c r="J131" s="52"/>
      <c r="K131" s="52"/>
      <c r="L131" s="52"/>
      <c r="M131" s="52"/>
      <c r="N131" s="52"/>
      <c r="O131" s="52"/>
      <c r="P131" s="52"/>
      <c r="Q131" s="52"/>
      <c r="R131" s="52"/>
      <c r="S131" s="52"/>
      <c r="T131" s="52"/>
      <c r="U131" s="137"/>
      <c r="V131" s="116"/>
      <c r="W131" s="75"/>
    </row>
    <row r="132" spans="1:23" ht="19.7" customHeight="1">
      <c r="A132" s="76"/>
      <c r="B132" s="77" t="s">
        <v>1245</v>
      </c>
      <c r="C132" s="52"/>
      <c r="D132" s="52"/>
      <c r="E132" s="52"/>
      <c r="F132" s="52"/>
      <c r="G132" s="52"/>
      <c r="H132" s="52"/>
      <c r="I132" s="52"/>
      <c r="J132" s="52"/>
      <c r="K132" s="52"/>
      <c r="L132" s="52"/>
      <c r="M132" s="52"/>
      <c r="N132" s="52"/>
      <c r="O132" s="52"/>
      <c r="P132" s="52"/>
      <c r="Q132" s="52"/>
      <c r="R132" s="52"/>
      <c r="S132" s="53">
        <f>IF($AB$288="ja",S129*0.19,0)</f>
        <v>0</v>
      </c>
      <c r="T132" s="53"/>
      <c r="U132" s="137"/>
      <c r="V132" s="116"/>
      <c r="W132" s="75"/>
    </row>
    <row r="133" spans="1:23" ht="19.7" customHeight="1">
      <c r="A133" s="76"/>
      <c r="B133" s="77"/>
      <c r="C133" s="52"/>
      <c r="D133" s="52"/>
      <c r="E133" s="52"/>
      <c r="F133" s="52"/>
      <c r="G133" s="52"/>
      <c r="H133" s="52"/>
      <c r="I133" s="52"/>
      <c r="J133" s="52"/>
      <c r="K133" s="52"/>
      <c r="L133" s="52"/>
      <c r="M133" s="52"/>
      <c r="N133" s="52"/>
      <c r="O133" s="52"/>
      <c r="P133" s="52"/>
      <c r="Q133" s="52"/>
      <c r="R133" s="52"/>
      <c r="S133" s="53"/>
      <c r="T133" s="53"/>
      <c r="U133" s="137"/>
      <c r="V133" s="116"/>
      <c r="W133" s="75"/>
    </row>
    <row r="134" spans="1:23" ht="7.5" customHeight="1" thickBot="1">
      <c r="A134" s="76"/>
      <c r="B134" s="52"/>
      <c r="C134" s="52"/>
      <c r="D134" s="52"/>
      <c r="E134" s="52"/>
      <c r="F134" s="52"/>
      <c r="G134" s="52"/>
      <c r="H134" s="52"/>
      <c r="I134" s="52"/>
      <c r="J134" s="52"/>
      <c r="K134" s="52"/>
      <c r="L134" s="52"/>
      <c r="M134" s="52"/>
      <c r="N134" s="52"/>
      <c r="O134" s="52"/>
      <c r="P134" s="52"/>
      <c r="Q134" s="52"/>
      <c r="R134" s="52"/>
      <c r="S134" s="52"/>
      <c r="T134" s="52"/>
      <c r="U134" s="137"/>
      <c r="V134" s="116"/>
      <c r="W134" s="75"/>
    </row>
    <row r="135" spans="1:23" ht="27" customHeight="1" thickBot="1">
      <c r="A135" s="70" t="s">
        <v>78</v>
      </c>
      <c r="B135" s="71" t="s">
        <v>73</v>
      </c>
      <c r="C135" s="72"/>
      <c r="D135" s="72"/>
      <c r="E135" s="72"/>
      <c r="F135" s="72"/>
      <c r="G135" s="72"/>
      <c r="H135" s="72"/>
      <c r="I135" s="72"/>
      <c r="J135" s="72"/>
      <c r="K135" s="72"/>
      <c r="L135" s="72"/>
      <c r="M135" s="72"/>
      <c r="N135" s="72"/>
      <c r="O135" s="159" t="s">
        <v>1174</v>
      </c>
      <c r="P135" s="160"/>
      <c r="Q135" s="160"/>
      <c r="R135" s="160"/>
      <c r="S135" s="161">
        <f>S129+S132</f>
        <v>0</v>
      </c>
      <c r="T135" s="96"/>
      <c r="U135" s="145"/>
      <c r="V135" s="271"/>
      <c r="W135" s="272"/>
    </row>
    <row r="136" spans="1:23" ht="7.5" customHeight="1" thickBot="1">
      <c r="A136" s="74"/>
      <c r="B136" s="52"/>
      <c r="C136" s="52"/>
      <c r="D136" s="52"/>
      <c r="E136" s="52"/>
      <c r="F136" s="52"/>
      <c r="G136" s="52"/>
      <c r="H136" s="52"/>
      <c r="I136" s="52"/>
      <c r="J136" s="52"/>
      <c r="K136" s="52"/>
      <c r="L136" s="52"/>
      <c r="M136" s="52"/>
      <c r="N136" s="52"/>
      <c r="O136" s="52"/>
      <c r="P136" s="52"/>
      <c r="Q136" s="52"/>
      <c r="R136" s="52"/>
      <c r="S136" s="52"/>
      <c r="T136" s="52"/>
      <c r="U136" s="137"/>
      <c r="V136" s="116"/>
      <c r="W136" s="75"/>
    </row>
    <row r="137" spans="1:23" ht="19.7" customHeight="1" thickBot="1">
      <c r="A137" s="74"/>
      <c r="B137" s="52"/>
      <c r="C137" s="52"/>
      <c r="D137" s="52"/>
      <c r="E137" s="52"/>
      <c r="F137" s="52"/>
      <c r="G137" s="52"/>
      <c r="H137" s="52"/>
      <c r="I137" s="52"/>
      <c r="J137" s="52"/>
      <c r="K137" s="52"/>
      <c r="L137" s="52"/>
      <c r="M137" s="52"/>
      <c r="N137" s="52"/>
      <c r="O137" s="156" t="s">
        <v>1183</v>
      </c>
      <c r="P137" s="157"/>
      <c r="Q137" s="157"/>
      <c r="R137" s="157"/>
      <c r="S137" s="157"/>
      <c r="T137" s="157"/>
      <c r="U137" s="158">
        <f>S135-W140-U138</f>
        <v>0</v>
      </c>
      <c r="V137" s="155"/>
      <c r="W137" s="75"/>
    </row>
    <row r="138" spans="1:23" ht="19.7" customHeight="1" thickBot="1">
      <c r="A138" s="74"/>
      <c r="B138" s="52"/>
      <c r="C138" s="52"/>
      <c r="D138" s="52"/>
      <c r="E138" s="52"/>
      <c r="F138" s="52"/>
      <c r="G138" s="52"/>
      <c r="H138" s="52"/>
      <c r="I138" s="52"/>
      <c r="J138" s="52"/>
      <c r="K138" s="52"/>
      <c r="L138" s="52"/>
      <c r="M138" s="52"/>
      <c r="N138" s="52"/>
      <c r="O138" s="152" t="s">
        <v>1186</v>
      </c>
      <c r="P138" s="153"/>
      <c r="Q138" s="153"/>
      <c r="R138" s="153"/>
      <c r="S138" s="153"/>
      <c r="T138" s="153"/>
      <c r="U138" s="154">
        <f>S132</f>
        <v>0</v>
      </c>
      <c r="V138" s="146"/>
      <c r="W138" s="93"/>
    </row>
    <row r="139" spans="1:23" ht="7.7" customHeight="1" thickBot="1">
      <c r="A139" s="74"/>
      <c r="B139" s="52"/>
      <c r="C139" s="52"/>
      <c r="D139" s="52"/>
      <c r="E139" s="52"/>
      <c r="F139" s="52"/>
      <c r="G139" s="52"/>
      <c r="H139" s="52"/>
      <c r="I139" s="52"/>
      <c r="J139" s="52"/>
      <c r="K139" s="52"/>
      <c r="L139" s="52"/>
      <c r="M139" s="52"/>
      <c r="N139" s="52"/>
      <c r="O139" s="166"/>
      <c r="P139" s="162"/>
      <c r="Q139" s="162"/>
      <c r="R139" s="162"/>
      <c r="S139" s="162"/>
      <c r="T139" s="162"/>
      <c r="U139" s="163"/>
      <c r="V139" s="164"/>
      <c r="W139" s="165"/>
    </row>
    <row r="140" spans="1:23" ht="19.7" customHeight="1" thickBot="1">
      <c r="A140" s="100" t="s">
        <v>82</v>
      </c>
      <c r="B140" s="87" t="s">
        <v>75</v>
      </c>
      <c r="C140" s="87"/>
      <c r="D140" s="90"/>
      <c r="E140" s="90"/>
      <c r="F140" s="90"/>
      <c r="G140" s="90"/>
      <c r="H140" s="90"/>
      <c r="I140" s="90"/>
      <c r="J140" s="90"/>
      <c r="K140" s="90"/>
      <c r="L140" s="90"/>
      <c r="M140" s="90"/>
      <c r="N140" s="90"/>
      <c r="O140" s="149" t="s">
        <v>1185</v>
      </c>
      <c r="P140" s="150"/>
      <c r="Q140" s="150"/>
      <c r="R140" s="150"/>
      <c r="S140" s="150"/>
      <c r="T140" s="150"/>
      <c r="U140" s="150"/>
      <c r="V140" s="151"/>
      <c r="W140" s="147">
        <f>W43+W60+W82+W95+W111+W114+W119+W125+W123</f>
        <v>0</v>
      </c>
    </row>
    <row r="141" spans="1:23" ht="15" thickBot="1"/>
    <row r="142" spans="1:23" ht="21.95" customHeight="1">
      <c r="A142" s="256" t="s">
        <v>1228</v>
      </c>
      <c r="B142" s="257"/>
      <c r="C142" s="257"/>
      <c r="D142" s="257"/>
      <c r="E142" s="257"/>
      <c r="F142" s="257"/>
      <c r="G142" s="258"/>
      <c r="H142" s="218"/>
      <c r="I142" s="265" t="s">
        <v>1229</v>
      </c>
      <c r="J142" s="266"/>
      <c r="K142" s="266"/>
      <c r="L142" s="219"/>
      <c r="M142" s="220"/>
      <c r="N142" s="72"/>
      <c r="O142" s="168" t="s">
        <v>1192</v>
      </c>
      <c r="P142" s="169"/>
      <c r="Q142" s="169"/>
      <c r="R142" s="169"/>
      <c r="S142" s="169"/>
      <c r="T142" s="169"/>
      <c r="U142" s="170"/>
      <c r="V142" s="273">
        <f>M4</f>
        <v>0</v>
      </c>
      <c r="W142" s="274"/>
    </row>
    <row r="143" spans="1:23" ht="21.95" customHeight="1">
      <c r="A143" s="259"/>
      <c r="B143" s="260"/>
      <c r="C143" s="260"/>
      <c r="D143" s="260"/>
      <c r="E143" s="260"/>
      <c r="F143" s="260"/>
      <c r="G143" s="261"/>
      <c r="H143" s="218"/>
      <c r="I143" s="267"/>
      <c r="J143" s="268"/>
      <c r="K143" s="268"/>
      <c r="L143" s="216"/>
      <c r="M143" s="217"/>
      <c r="N143" s="52"/>
      <c r="O143" s="171" t="s">
        <v>1225</v>
      </c>
      <c r="P143" s="172"/>
      <c r="Q143" s="172"/>
      <c r="R143" s="172"/>
      <c r="S143" s="172"/>
      <c r="T143" s="172"/>
      <c r="U143" s="173"/>
      <c r="V143" s="254">
        <f>S129</f>
        <v>0</v>
      </c>
      <c r="W143" s="255"/>
    </row>
    <row r="144" spans="1:23" ht="21.95" customHeight="1">
      <c r="A144" s="259"/>
      <c r="B144" s="260"/>
      <c r="C144" s="260"/>
      <c r="D144" s="260"/>
      <c r="E144" s="260"/>
      <c r="F144" s="260"/>
      <c r="G144" s="261"/>
      <c r="H144" s="218"/>
      <c r="I144" s="267"/>
      <c r="J144" s="268"/>
      <c r="K144" s="268"/>
      <c r="L144" s="216"/>
      <c r="M144" s="217"/>
      <c r="N144" s="52"/>
      <c r="O144" s="214" t="s">
        <v>1226</v>
      </c>
      <c r="P144" s="215"/>
      <c r="Q144" s="215"/>
      <c r="R144" s="215"/>
      <c r="S144" s="215"/>
      <c r="T144" s="252"/>
      <c r="U144" s="253"/>
      <c r="V144" s="250">
        <v>0</v>
      </c>
      <c r="W144" s="251"/>
    </row>
    <row r="145" spans="1:29" s="198" customFormat="1" ht="21.95" customHeight="1">
      <c r="A145" s="259"/>
      <c r="B145" s="260"/>
      <c r="C145" s="260"/>
      <c r="D145" s="260"/>
      <c r="E145" s="260"/>
      <c r="F145" s="260"/>
      <c r="G145" s="261"/>
      <c r="H145" s="218"/>
      <c r="I145" s="267"/>
      <c r="J145" s="268"/>
      <c r="K145" s="268"/>
      <c r="L145" s="216"/>
      <c r="M145" s="217"/>
      <c r="N145" s="52"/>
      <c r="O145" s="214" t="s">
        <v>1226</v>
      </c>
      <c r="P145" s="215"/>
      <c r="Q145" s="215"/>
      <c r="R145" s="215"/>
      <c r="S145" s="215"/>
      <c r="T145" s="252"/>
      <c r="U145" s="253"/>
      <c r="V145" s="250">
        <v>0</v>
      </c>
      <c r="W145" s="251"/>
    </row>
    <row r="146" spans="1:29" s="198" customFormat="1" ht="21.95" customHeight="1">
      <c r="A146" s="259"/>
      <c r="B146" s="260"/>
      <c r="C146" s="260"/>
      <c r="D146" s="260"/>
      <c r="E146" s="260"/>
      <c r="F146" s="260"/>
      <c r="G146" s="261"/>
      <c r="H146" s="218"/>
      <c r="I146" s="267"/>
      <c r="J146" s="268"/>
      <c r="K146" s="268"/>
      <c r="L146" s="216"/>
      <c r="M146" s="217"/>
      <c r="N146" s="52"/>
      <c r="O146" s="171" t="s">
        <v>1227</v>
      </c>
      <c r="P146" s="172"/>
      <c r="Q146" s="172"/>
      <c r="R146" s="172"/>
      <c r="S146" s="172"/>
      <c r="T146" s="172"/>
      <c r="U146" s="173"/>
      <c r="V146" s="254">
        <f>SUM(V143:W145)</f>
        <v>0</v>
      </c>
      <c r="W146" s="255"/>
    </row>
    <row r="147" spans="1:29" s="198" customFormat="1" ht="21.95" customHeight="1" thickBot="1">
      <c r="A147" s="262"/>
      <c r="B147" s="263"/>
      <c r="C147" s="263"/>
      <c r="D147" s="263"/>
      <c r="E147" s="263"/>
      <c r="F147" s="263"/>
      <c r="G147" s="264"/>
      <c r="H147" s="218"/>
      <c r="I147" s="269"/>
      <c r="J147" s="270"/>
      <c r="K147" s="270"/>
      <c r="L147" s="221"/>
      <c r="M147" s="222"/>
      <c r="N147" s="90"/>
      <c r="O147" s="174" t="s">
        <v>1193</v>
      </c>
      <c r="P147" s="175"/>
      <c r="Q147" s="175"/>
      <c r="R147" s="175"/>
      <c r="S147" s="175"/>
      <c r="T147" s="175"/>
      <c r="U147" s="176"/>
      <c r="V147" s="234">
        <f>V142-V146</f>
        <v>0</v>
      </c>
      <c r="W147" s="235"/>
    </row>
    <row r="148" spans="1:29" ht="24" customHeight="1">
      <c r="Q148" s="201"/>
      <c r="R148" s="201"/>
      <c r="S148" s="201"/>
      <c r="T148" s="201"/>
      <c r="U148" s="201"/>
      <c r="V148" s="201"/>
      <c r="W148" s="202"/>
    </row>
    <row r="149" spans="1:29" s="198" customFormat="1" ht="28.5" customHeight="1">
      <c r="A149" s="283" t="s">
        <v>1214</v>
      </c>
      <c r="B149" s="283"/>
      <c r="C149" s="283"/>
      <c r="D149" s="283"/>
      <c r="E149" s="283"/>
      <c r="F149" s="283"/>
      <c r="G149" s="283"/>
      <c r="H149" s="283"/>
      <c r="I149" s="283"/>
      <c r="J149" s="283"/>
      <c r="K149" s="283"/>
      <c r="L149" s="283"/>
      <c r="M149" s="283"/>
      <c r="N149" s="283"/>
      <c r="O149" s="283"/>
      <c r="P149" s="283"/>
      <c r="Q149" s="283"/>
      <c r="R149" s="283"/>
      <c r="S149" s="283"/>
      <c r="T149" s="283"/>
      <c r="U149" s="283"/>
      <c r="V149" s="283"/>
      <c r="W149" s="283"/>
    </row>
    <row r="150" spans="1:29" s="198" customFormat="1" ht="15" customHeight="1">
      <c r="Q150" s="201"/>
      <c r="R150" s="201"/>
      <c r="S150" s="201"/>
      <c r="T150" s="201"/>
      <c r="U150" s="201"/>
      <c r="V150" s="201"/>
      <c r="W150" s="202"/>
      <c r="AA150" s="198" t="s">
        <v>10</v>
      </c>
      <c r="AC150" s="198" t="s">
        <v>11</v>
      </c>
    </row>
    <row r="151" spans="1:29" s="198" customFormat="1" ht="24" customHeight="1">
      <c r="A151" s="198" t="s">
        <v>7</v>
      </c>
      <c r="B151" s="275" t="s">
        <v>1217</v>
      </c>
      <c r="C151" s="275"/>
      <c r="D151" s="275"/>
      <c r="E151" s="275"/>
      <c r="F151" s="275"/>
      <c r="G151" s="275"/>
      <c r="H151" s="275"/>
      <c r="I151" s="275"/>
      <c r="J151" s="275"/>
      <c r="K151" s="275"/>
      <c r="L151" s="275"/>
      <c r="M151" s="275"/>
      <c r="P151" s="203"/>
      <c r="Q151" s="204"/>
      <c r="R151" s="204"/>
      <c r="S151" s="204"/>
      <c r="T151" s="201"/>
      <c r="U151" s="236" t="str">
        <f>IF(X151=1,"Kalkulation in Ordnung","Kalkulation Fehlerhaft - bitte prüfen")</f>
        <v>Kalkulation Fehlerhaft - bitte prüfen</v>
      </c>
      <c r="V151" s="236"/>
      <c r="W151" s="236"/>
      <c r="X151" s="118">
        <v>0</v>
      </c>
    </row>
    <row r="152" spans="1:29" s="198" customFormat="1" ht="6" customHeight="1">
      <c r="O152" s="200"/>
      <c r="Q152" s="201"/>
      <c r="R152" s="201"/>
      <c r="S152" s="201"/>
      <c r="T152" s="201"/>
      <c r="U152" s="201"/>
      <c r="V152" s="201"/>
      <c r="W152" s="202"/>
    </row>
    <row r="153" spans="1:29" s="198" customFormat="1" ht="24" customHeight="1">
      <c r="A153" s="198" t="s">
        <v>19</v>
      </c>
      <c r="B153" s="275" t="s">
        <v>1215</v>
      </c>
      <c r="C153" s="275"/>
      <c r="D153" s="275"/>
      <c r="E153" s="275"/>
      <c r="F153" s="275"/>
      <c r="G153" s="275"/>
      <c r="H153" s="275"/>
      <c r="I153" s="275"/>
      <c r="J153" s="275"/>
      <c r="K153" s="275"/>
      <c r="L153" s="275"/>
      <c r="M153" s="275"/>
      <c r="N153" s="275"/>
      <c r="P153" s="203"/>
      <c r="Q153" s="204"/>
      <c r="R153" s="204"/>
      <c r="S153" s="204"/>
      <c r="T153" s="201"/>
      <c r="U153" s="236" t="str">
        <f>IF(X153=1,"Kalkulation in Ordnung","Kalkulation Fehlerhaft - bitte prüfen")</f>
        <v>Kalkulation Fehlerhaft - bitte prüfen</v>
      </c>
      <c r="V153" s="236"/>
      <c r="W153" s="236"/>
      <c r="X153" s="118">
        <v>0</v>
      </c>
    </row>
    <row r="154" spans="1:29" s="198" customFormat="1" ht="6" customHeight="1">
      <c r="Q154" s="201"/>
      <c r="R154" s="201"/>
      <c r="S154" s="201"/>
      <c r="T154" s="201"/>
      <c r="U154" s="201"/>
      <c r="V154" s="201"/>
      <c r="W154" s="202"/>
    </row>
    <row r="155" spans="1:29" s="198" customFormat="1" ht="24" customHeight="1">
      <c r="A155" s="198" t="s">
        <v>20</v>
      </c>
      <c r="B155" s="275" t="s">
        <v>1216</v>
      </c>
      <c r="C155" s="275"/>
      <c r="D155" s="275"/>
      <c r="E155" s="275"/>
      <c r="F155" s="275"/>
      <c r="G155" s="275"/>
      <c r="H155" s="275"/>
      <c r="I155" s="275"/>
      <c r="J155" s="275"/>
      <c r="K155" s="275"/>
      <c r="L155" s="275"/>
      <c r="M155" s="275"/>
      <c r="N155" s="275"/>
      <c r="P155" s="203"/>
      <c r="Q155" s="204"/>
      <c r="R155" s="204"/>
      <c r="S155" s="204"/>
      <c r="T155" s="201"/>
      <c r="U155" s="236" t="str">
        <f>IF(X155=1,"Kalkulation in Ordnung","Kalkulation Fehlerhaft - bitte prüfen")</f>
        <v>Kalkulation Fehlerhaft - bitte prüfen</v>
      </c>
      <c r="V155" s="236"/>
      <c r="W155" s="236"/>
      <c r="X155" s="118">
        <v>0</v>
      </c>
      <c r="AA155" s="205"/>
    </row>
    <row r="156" spans="1:29" s="198" customFormat="1" ht="6" customHeight="1">
      <c r="Q156" s="201"/>
      <c r="R156" s="201"/>
      <c r="S156" s="201"/>
      <c r="T156" s="201"/>
      <c r="U156" s="201"/>
      <c r="V156" s="201"/>
      <c r="W156" s="202"/>
    </row>
    <row r="157" spans="1:29" s="198" customFormat="1" ht="24" customHeight="1">
      <c r="A157" s="198" t="s">
        <v>21</v>
      </c>
      <c r="B157" s="198" t="s">
        <v>1218</v>
      </c>
      <c r="P157" s="203"/>
      <c r="Q157" s="204"/>
      <c r="R157" s="204"/>
      <c r="S157" s="204"/>
      <c r="T157" s="201"/>
      <c r="U157" s="236" t="str">
        <f>IF(X157=1,"Kalkulation in Ordnung","Kalkulation Fehlerhaft - bitte prüfen")</f>
        <v>Kalkulation Fehlerhaft - bitte prüfen</v>
      </c>
      <c r="V157" s="236"/>
      <c r="W157" s="236"/>
      <c r="X157" s="118">
        <v>0</v>
      </c>
      <c r="AA157" s="205"/>
    </row>
    <row r="158" spans="1:29" s="198" customFormat="1" ht="7.5" customHeight="1">
      <c r="Q158" s="201"/>
      <c r="R158" s="201"/>
      <c r="S158" s="201"/>
      <c r="T158" s="201"/>
      <c r="U158" s="201"/>
      <c r="V158" s="201"/>
      <c r="W158" s="202"/>
    </row>
    <row r="159" spans="1:29" ht="18" customHeight="1">
      <c r="A159" s="61" t="s">
        <v>1194</v>
      </c>
    </row>
    <row r="160" spans="1:29" ht="15">
      <c r="A160" s="237"/>
      <c r="B160" s="238"/>
      <c r="C160" s="238"/>
      <c r="D160" s="238"/>
      <c r="E160" s="238"/>
      <c r="F160" s="238"/>
      <c r="G160" s="238"/>
      <c r="H160" s="238"/>
      <c r="I160" s="238"/>
      <c r="J160" s="238"/>
      <c r="K160" s="238"/>
      <c r="L160" s="238"/>
      <c r="M160" s="238"/>
      <c r="N160" s="238"/>
      <c r="O160" s="238"/>
      <c r="P160" s="238"/>
      <c r="Q160" s="238"/>
      <c r="R160" s="238"/>
      <c r="S160" s="238"/>
      <c r="T160" s="238"/>
      <c r="U160" s="238"/>
      <c r="V160" s="238"/>
      <c r="W160" s="239"/>
      <c r="AA160" s="205" t="s">
        <v>1220</v>
      </c>
    </row>
    <row r="161" spans="1:45" ht="15">
      <c r="A161" s="240"/>
      <c r="B161" s="241"/>
      <c r="C161" s="241"/>
      <c r="D161" s="241"/>
      <c r="E161" s="241"/>
      <c r="F161" s="241"/>
      <c r="G161" s="241"/>
      <c r="H161" s="241"/>
      <c r="I161" s="241"/>
      <c r="J161" s="241"/>
      <c r="K161" s="241"/>
      <c r="L161" s="241"/>
      <c r="M161" s="241"/>
      <c r="N161" s="241"/>
      <c r="O161" s="241"/>
      <c r="P161" s="241"/>
      <c r="Q161" s="241"/>
      <c r="R161" s="241"/>
      <c r="S161" s="241"/>
      <c r="T161" s="241"/>
      <c r="U161" s="241"/>
      <c r="V161" s="241"/>
      <c r="W161" s="242"/>
      <c r="AA161" s="205" t="s">
        <v>1240</v>
      </c>
    </row>
    <row r="162" spans="1:45">
      <c r="A162" s="240"/>
      <c r="B162" s="241"/>
      <c r="C162" s="241"/>
      <c r="D162" s="241"/>
      <c r="E162" s="241"/>
      <c r="F162" s="241"/>
      <c r="G162" s="241"/>
      <c r="H162" s="241"/>
      <c r="I162" s="241"/>
      <c r="J162" s="241"/>
      <c r="K162" s="241"/>
      <c r="L162" s="241"/>
      <c r="M162" s="241"/>
      <c r="N162" s="241"/>
      <c r="O162" s="241"/>
      <c r="P162" s="241"/>
      <c r="Q162" s="241"/>
      <c r="R162" s="241"/>
      <c r="S162" s="241"/>
      <c r="T162" s="241"/>
      <c r="U162" s="241"/>
      <c r="V162" s="241"/>
      <c r="W162" s="242"/>
    </row>
    <row r="163" spans="1:45">
      <c r="A163" s="240"/>
      <c r="B163" s="241"/>
      <c r="C163" s="241"/>
      <c r="D163" s="241"/>
      <c r="E163" s="241"/>
      <c r="F163" s="241"/>
      <c r="G163" s="241"/>
      <c r="H163" s="241"/>
      <c r="I163" s="241"/>
      <c r="J163" s="241"/>
      <c r="K163" s="241"/>
      <c r="L163" s="241"/>
      <c r="M163" s="241"/>
      <c r="N163" s="241"/>
      <c r="O163" s="241"/>
      <c r="P163" s="241"/>
      <c r="Q163" s="241"/>
      <c r="R163" s="241"/>
      <c r="S163" s="241"/>
      <c r="T163" s="241"/>
      <c r="U163" s="241"/>
      <c r="V163" s="241"/>
      <c r="W163" s="242"/>
    </row>
    <row r="164" spans="1:45">
      <c r="A164" s="240"/>
      <c r="B164" s="241"/>
      <c r="C164" s="241"/>
      <c r="D164" s="241"/>
      <c r="E164" s="241"/>
      <c r="F164" s="241"/>
      <c r="G164" s="241"/>
      <c r="H164" s="241"/>
      <c r="I164" s="241"/>
      <c r="J164" s="241"/>
      <c r="K164" s="241"/>
      <c r="L164" s="241"/>
      <c r="M164" s="241"/>
      <c r="N164" s="241"/>
      <c r="O164" s="241"/>
      <c r="P164" s="241"/>
      <c r="Q164" s="241"/>
      <c r="R164" s="241"/>
      <c r="S164" s="241"/>
      <c r="T164" s="241"/>
      <c r="U164" s="241"/>
      <c r="V164" s="241"/>
      <c r="W164" s="242"/>
    </row>
    <row r="165" spans="1:45">
      <c r="A165" s="243"/>
      <c r="B165" s="244"/>
      <c r="C165" s="244"/>
      <c r="D165" s="244"/>
      <c r="E165" s="244"/>
      <c r="F165" s="244"/>
      <c r="G165" s="244"/>
      <c r="H165" s="244"/>
      <c r="I165" s="244"/>
      <c r="J165" s="244"/>
      <c r="K165" s="244"/>
      <c r="L165" s="244"/>
      <c r="M165" s="244"/>
      <c r="N165" s="244"/>
      <c r="O165" s="244"/>
      <c r="P165" s="244"/>
      <c r="Q165" s="244"/>
      <c r="R165" s="244"/>
      <c r="S165" s="244"/>
      <c r="T165" s="244"/>
      <c r="U165" s="244"/>
      <c r="V165" s="244"/>
      <c r="W165" s="245"/>
    </row>
    <row r="166" spans="1:45">
      <c r="J166" s="118"/>
    </row>
    <row r="168" spans="1:45">
      <c r="Z168" s="32"/>
      <c r="AA168" s="31" t="s">
        <v>110</v>
      </c>
      <c r="AB168" s="31"/>
      <c r="AC168" s="31"/>
      <c r="AD168" s="31" t="s">
        <v>103</v>
      </c>
      <c r="AE168" s="31"/>
      <c r="AF168" s="31"/>
      <c r="AG168" s="32"/>
      <c r="AH168" s="32"/>
      <c r="AI168" s="32"/>
    </row>
    <row r="169" spans="1:45" ht="15">
      <c r="K169" s="233" t="str">
        <f>IF(OR($X$151=2,$X$153=2,$X$155=2,$X$157=2),"Fehler bei der Plausibilisierung, bitte nochmals prüfen","")</f>
        <v/>
      </c>
      <c r="L169" s="233"/>
      <c r="M169" s="233"/>
      <c r="N169" s="233"/>
      <c r="O169" s="233"/>
      <c r="P169" s="233"/>
      <c r="Q169" s="233"/>
      <c r="R169" s="233"/>
      <c r="S169" s="233"/>
      <c r="T169" s="233"/>
      <c r="U169" s="233"/>
      <c r="V169" s="233"/>
      <c r="Z169" s="32"/>
      <c r="AA169" s="34">
        <f>YEAR(Kalkulationsblatt!Q22)</f>
        <v>1900</v>
      </c>
      <c r="AB169" s="32"/>
      <c r="AC169" s="31" t="s">
        <v>107</v>
      </c>
      <c r="AD169" s="229">
        <v>2013</v>
      </c>
      <c r="AE169" s="229">
        <v>2014</v>
      </c>
      <c r="AF169" s="229">
        <v>2015</v>
      </c>
      <c r="AG169" s="229">
        <v>2016</v>
      </c>
      <c r="AH169" s="229">
        <v>2017</v>
      </c>
      <c r="AI169" s="229">
        <v>2018</v>
      </c>
      <c r="AJ169" s="229">
        <v>2019</v>
      </c>
      <c r="AK169" s="229">
        <v>2020</v>
      </c>
      <c r="AL169" s="229">
        <v>2021</v>
      </c>
      <c r="AM169" s="229">
        <v>2022</v>
      </c>
      <c r="AN169" s="199">
        <v>2023</v>
      </c>
      <c r="AO169" s="199">
        <v>2024</v>
      </c>
      <c r="AP169" s="199">
        <v>2025</v>
      </c>
      <c r="AQ169" s="198">
        <v>2026</v>
      </c>
      <c r="AR169" s="198">
        <v>2027</v>
      </c>
      <c r="AS169" s="198">
        <v>2028</v>
      </c>
    </row>
    <row r="170" spans="1:45">
      <c r="Z170" s="31" t="s">
        <v>30</v>
      </c>
      <c r="AA170" s="33" t="e">
        <f>HLOOKUP(YEAR(Kalkulationsblatt!$Q$22),$AD$169:$BD$190,2,FALSE)</f>
        <v>#N/A</v>
      </c>
      <c r="AB170" s="31"/>
      <c r="AC170" s="231" t="s">
        <v>30</v>
      </c>
      <c r="AD170" s="228">
        <v>54.53</v>
      </c>
      <c r="AE170" s="228">
        <v>54.53</v>
      </c>
      <c r="AF170" s="228">
        <v>56.13</v>
      </c>
      <c r="AG170" s="228">
        <v>58.33</v>
      </c>
      <c r="AH170" s="228">
        <v>59.78</v>
      </c>
      <c r="AI170" s="228">
        <v>59.78</v>
      </c>
      <c r="AJ170" s="228">
        <v>59.78</v>
      </c>
      <c r="AK170" s="228">
        <v>63.17</v>
      </c>
      <c r="AL170" s="228">
        <v>64.989999999999995</v>
      </c>
      <c r="AM170" s="228">
        <v>66.260000000000005</v>
      </c>
      <c r="AN170" s="228">
        <v>67.349999999999994</v>
      </c>
      <c r="AO170" s="228">
        <v>69.02</v>
      </c>
      <c r="AP170" s="232">
        <v>73.13</v>
      </c>
      <c r="AQ170" s="232">
        <v>73.13</v>
      </c>
      <c r="AR170" s="232">
        <v>73.13</v>
      </c>
      <c r="AS170" s="232">
        <v>73.13</v>
      </c>
    </row>
    <row r="171" spans="1:45">
      <c r="Z171" s="31" t="s">
        <v>31</v>
      </c>
      <c r="AA171" s="33" t="e">
        <f>HLOOKUP(YEAR(Kalkulationsblatt!$Q$22),$AD$169:$BD$190,3,FALSE)</f>
        <v>#N/A</v>
      </c>
      <c r="AB171" s="31"/>
      <c r="AC171" s="31" t="s">
        <v>31</v>
      </c>
      <c r="AD171" s="228">
        <v>54.53</v>
      </c>
      <c r="AE171" s="228">
        <v>54.53</v>
      </c>
      <c r="AF171" s="228">
        <v>56.13</v>
      </c>
      <c r="AG171" s="228">
        <v>58.33</v>
      </c>
      <c r="AH171" s="228">
        <v>59.78</v>
      </c>
      <c r="AI171" s="228">
        <v>59.78</v>
      </c>
      <c r="AJ171" s="228">
        <v>59.78</v>
      </c>
      <c r="AK171" s="228">
        <v>63.17</v>
      </c>
      <c r="AL171" s="228">
        <v>64.989999999999995</v>
      </c>
      <c r="AM171" s="228">
        <v>66.260000000000005</v>
      </c>
      <c r="AN171" s="228">
        <v>67.349999999999994</v>
      </c>
      <c r="AO171" s="228">
        <v>69.02</v>
      </c>
      <c r="AP171" s="232">
        <v>73.13</v>
      </c>
      <c r="AQ171" s="232">
        <v>73.13</v>
      </c>
      <c r="AR171" s="232">
        <v>73.13</v>
      </c>
      <c r="AS171" s="232">
        <v>73.13</v>
      </c>
    </row>
    <row r="172" spans="1:45">
      <c r="Z172" s="31" t="s">
        <v>33</v>
      </c>
      <c r="AA172" s="33" t="e">
        <f>HLOOKUP(YEAR(Kalkulationsblatt!$Q$22),$AD$169:$BD$190,4,FALSE)</f>
        <v>#N/A</v>
      </c>
      <c r="AB172" s="31"/>
      <c r="AC172" s="31" t="s">
        <v>33</v>
      </c>
      <c r="AD172" s="228">
        <v>25.22</v>
      </c>
      <c r="AE172" s="228">
        <v>25.93</v>
      </c>
      <c r="AF172" s="228">
        <v>26.64</v>
      </c>
      <c r="AG172" s="228">
        <v>27.72</v>
      </c>
      <c r="AH172" s="228">
        <v>28.44</v>
      </c>
      <c r="AI172" s="228">
        <v>28.44</v>
      </c>
      <c r="AJ172" s="228">
        <v>28.44</v>
      </c>
      <c r="AK172" s="228">
        <v>30.04</v>
      </c>
      <c r="AL172" s="228">
        <v>30.95</v>
      </c>
      <c r="AM172" s="228">
        <v>31.49</v>
      </c>
      <c r="AN172" s="228">
        <v>32.04</v>
      </c>
      <c r="AO172" s="228">
        <v>32.79</v>
      </c>
      <c r="AP172" s="232">
        <v>34.78</v>
      </c>
      <c r="AQ172" s="232">
        <v>34.78</v>
      </c>
      <c r="AR172" s="232">
        <v>34.78</v>
      </c>
      <c r="AS172" s="232">
        <v>34.78</v>
      </c>
    </row>
    <row r="173" spans="1:45">
      <c r="Z173" s="31" t="s">
        <v>35</v>
      </c>
      <c r="AA173" s="33" t="e">
        <f>HLOOKUP(YEAR(Kalkulationsblatt!$Q$22),$AD$169:$BD$190,5,FALSE)</f>
        <v>#N/A</v>
      </c>
      <c r="AB173" s="31"/>
      <c r="AC173" s="31" t="s">
        <v>35</v>
      </c>
      <c r="AD173" s="228">
        <v>25.22</v>
      </c>
      <c r="AE173" s="228">
        <v>25.93</v>
      </c>
      <c r="AF173" s="228">
        <v>26.64</v>
      </c>
      <c r="AG173" s="228">
        <v>27.72</v>
      </c>
      <c r="AH173" s="228">
        <v>28.44</v>
      </c>
      <c r="AI173" s="228">
        <v>28.44</v>
      </c>
      <c r="AJ173" s="228">
        <v>28.44</v>
      </c>
      <c r="AK173" s="228">
        <v>30.04</v>
      </c>
      <c r="AL173" s="228">
        <v>30.95</v>
      </c>
      <c r="AM173" s="228">
        <v>31.49</v>
      </c>
      <c r="AN173" s="228">
        <v>32.04</v>
      </c>
      <c r="AO173" s="228">
        <v>32.79</v>
      </c>
      <c r="AP173" s="232">
        <v>34.78</v>
      </c>
      <c r="AQ173" s="232">
        <v>34.78</v>
      </c>
      <c r="AR173" s="232">
        <v>34.78</v>
      </c>
      <c r="AS173" s="232">
        <v>34.78</v>
      </c>
    </row>
    <row r="174" spans="1:45">
      <c r="Z174" s="31" t="s">
        <v>37</v>
      </c>
      <c r="AA174" s="33" t="e">
        <f>HLOOKUP(YEAR(Kalkulationsblatt!$Q$22),$AD$169:$BD$190,6,FALSE)</f>
        <v>#N/A</v>
      </c>
      <c r="AB174" s="31"/>
      <c r="AC174" s="31" t="s">
        <v>37</v>
      </c>
      <c r="AD174" s="228">
        <v>25.22</v>
      </c>
      <c r="AE174" s="228">
        <v>25.93</v>
      </c>
      <c r="AF174" s="228">
        <v>26.64</v>
      </c>
      <c r="AG174" s="228">
        <v>27.72</v>
      </c>
      <c r="AH174" s="228">
        <v>28.44</v>
      </c>
      <c r="AI174" s="228">
        <v>28.44</v>
      </c>
      <c r="AJ174" s="228">
        <v>28.44</v>
      </c>
      <c r="AK174" s="228">
        <v>30.04</v>
      </c>
      <c r="AL174" s="228">
        <v>30.95</v>
      </c>
      <c r="AM174" s="228">
        <v>31.49</v>
      </c>
      <c r="AN174" s="228">
        <v>32.04</v>
      </c>
      <c r="AO174" s="228">
        <v>32.79</v>
      </c>
      <c r="AP174" s="232">
        <v>34.78</v>
      </c>
      <c r="AQ174" s="232">
        <v>34.78</v>
      </c>
      <c r="AR174" s="232">
        <v>34.78</v>
      </c>
      <c r="AS174" s="232">
        <v>34.78</v>
      </c>
    </row>
    <row r="175" spans="1:45">
      <c r="Z175" s="228" t="s">
        <v>1246</v>
      </c>
      <c r="AA175" s="33" t="e">
        <f>HLOOKUP(YEAR(Kalkulationsblatt!$Q$22),$AD$169:$BD$190,7,FALSE)</f>
        <v>#N/A</v>
      </c>
      <c r="AB175" s="31"/>
      <c r="AC175" s="228" t="s">
        <v>1246</v>
      </c>
      <c r="AD175" s="228">
        <v>28.6</v>
      </c>
      <c r="AE175" s="228">
        <v>29.31</v>
      </c>
      <c r="AF175" s="228">
        <v>30.2</v>
      </c>
      <c r="AG175" s="228">
        <v>31.34</v>
      </c>
      <c r="AH175" s="228">
        <v>32.07</v>
      </c>
      <c r="AI175" s="228">
        <v>32.07</v>
      </c>
      <c r="AJ175" s="228">
        <v>32.07</v>
      </c>
      <c r="AK175" s="228">
        <v>33.86</v>
      </c>
      <c r="AL175" s="228">
        <v>34.950000000000003</v>
      </c>
      <c r="AM175" s="228">
        <v>35.68</v>
      </c>
      <c r="AN175" s="228">
        <v>36.229999999999997</v>
      </c>
      <c r="AO175" s="228">
        <v>37.14</v>
      </c>
      <c r="AP175" s="232">
        <v>39.49</v>
      </c>
      <c r="AQ175" s="232">
        <v>39.49</v>
      </c>
      <c r="AR175" s="232">
        <v>39.49</v>
      </c>
      <c r="AS175" s="232">
        <v>39.49</v>
      </c>
    </row>
    <row r="176" spans="1:45" s="198" customFormat="1">
      <c r="Z176" s="228" t="s">
        <v>1247</v>
      </c>
      <c r="AA176" s="33" t="e">
        <f>HLOOKUP(YEAR(Kalkulationsblatt!$Q$22),$AD$169:$BD$190,8,FALSE)</f>
        <v>#N/A</v>
      </c>
      <c r="AB176" s="31"/>
      <c r="AC176" s="228" t="s">
        <v>1247</v>
      </c>
      <c r="AD176" s="228">
        <v>28.6</v>
      </c>
      <c r="AE176" s="228">
        <v>29.31</v>
      </c>
      <c r="AF176" s="228">
        <v>30.2</v>
      </c>
      <c r="AG176" s="228">
        <v>31.34</v>
      </c>
      <c r="AH176" s="228">
        <v>32.07</v>
      </c>
      <c r="AI176" s="228">
        <v>32.07</v>
      </c>
      <c r="AJ176" s="228">
        <v>32.07</v>
      </c>
      <c r="AK176" s="228">
        <v>33.86</v>
      </c>
      <c r="AL176" s="228">
        <v>34.950000000000003</v>
      </c>
      <c r="AM176" s="228">
        <v>35.68</v>
      </c>
      <c r="AN176" s="228">
        <v>36.229999999999997</v>
      </c>
      <c r="AO176" s="228">
        <v>37.14</v>
      </c>
      <c r="AP176" s="232">
        <v>39.49</v>
      </c>
      <c r="AQ176" s="232">
        <v>39.49</v>
      </c>
      <c r="AR176" s="232">
        <v>39.49</v>
      </c>
      <c r="AS176" s="232">
        <v>39.49</v>
      </c>
    </row>
    <row r="177" spans="26:45" s="198" customFormat="1">
      <c r="Z177" s="228" t="s">
        <v>1248</v>
      </c>
      <c r="AA177" s="33" t="e">
        <f>HLOOKUP(YEAR(Kalkulationsblatt!$Q$22),$AD$169:$BD$190,9,FALSE)</f>
        <v>#N/A</v>
      </c>
      <c r="AB177" s="31"/>
      <c r="AC177" s="228" t="s">
        <v>1248</v>
      </c>
      <c r="AD177" s="228">
        <v>28.6</v>
      </c>
      <c r="AE177" s="228">
        <v>29.31</v>
      </c>
      <c r="AF177" s="228">
        <v>30.2</v>
      </c>
      <c r="AG177" s="228">
        <v>31.34</v>
      </c>
      <c r="AH177" s="228">
        <v>32.07</v>
      </c>
      <c r="AI177" s="228">
        <v>32.07</v>
      </c>
      <c r="AJ177" s="228">
        <v>32.07</v>
      </c>
      <c r="AK177" s="228">
        <v>33.86</v>
      </c>
      <c r="AL177" s="228">
        <v>34.950000000000003</v>
      </c>
      <c r="AM177" s="228">
        <v>35.68</v>
      </c>
      <c r="AN177" s="228">
        <v>36.229999999999997</v>
      </c>
      <c r="AO177" s="228">
        <v>37.14</v>
      </c>
      <c r="AP177" s="232">
        <v>39.49</v>
      </c>
      <c r="AQ177" s="232">
        <v>39.49</v>
      </c>
      <c r="AR177" s="232">
        <v>39.49</v>
      </c>
      <c r="AS177" s="232">
        <v>39.49</v>
      </c>
    </row>
    <row r="178" spans="26:45">
      <c r="Z178" s="31" t="s">
        <v>39</v>
      </c>
      <c r="AA178" s="33" t="e">
        <f>HLOOKUP(YEAR(Kalkulationsblatt!$Q$22),$AD$169:$BD$190,10,FALSE)</f>
        <v>#N/A</v>
      </c>
      <c r="AB178" s="31"/>
      <c r="AC178" s="31" t="s">
        <v>39</v>
      </c>
      <c r="AD178" s="228">
        <v>28.6</v>
      </c>
      <c r="AE178" s="228">
        <v>29.31</v>
      </c>
      <c r="AF178" s="228">
        <v>30.2</v>
      </c>
      <c r="AG178" s="228">
        <v>31.34</v>
      </c>
      <c r="AH178" s="228">
        <v>32.07</v>
      </c>
      <c r="AI178" s="228">
        <v>32.07</v>
      </c>
      <c r="AJ178" s="228">
        <v>32.07</v>
      </c>
      <c r="AK178" s="228">
        <v>33.86</v>
      </c>
      <c r="AL178" s="228">
        <v>34.950000000000003</v>
      </c>
      <c r="AM178" s="228">
        <v>35.68</v>
      </c>
      <c r="AN178" s="228">
        <v>36.229999999999997</v>
      </c>
      <c r="AO178" s="228">
        <v>37.14</v>
      </c>
      <c r="AP178" s="232">
        <v>39.49</v>
      </c>
      <c r="AQ178" s="232">
        <v>39.49</v>
      </c>
      <c r="AR178" s="232">
        <v>39.49</v>
      </c>
      <c r="AS178" s="232">
        <v>39.49</v>
      </c>
    </row>
    <row r="179" spans="26:45">
      <c r="Z179" s="31" t="s">
        <v>40</v>
      </c>
      <c r="AA179" s="33" t="e">
        <f>HLOOKUP(YEAR(Kalkulationsblatt!$Q$22),$AD$169:$BD$190,11,FALSE)</f>
        <v>#N/A</v>
      </c>
      <c r="AB179" s="31"/>
      <c r="AC179" s="31" t="s">
        <v>40</v>
      </c>
      <c r="AD179" s="228">
        <v>28.6</v>
      </c>
      <c r="AE179" s="228">
        <v>29.31</v>
      </c>
      <c r="AF179" s="228">
        <v>30.2</v>
      </c>
      <c r="AG179" s="228">
        <v>31.34</v>
      </c>
      <c r="AH179" s="228">
        <v>32.07</v>
      </c>
      <c r="AI179" s="228">
        <v>32.07</v>
      </c>
      <c r="AJ179" s="228">
        <v>32.07</v>
      </c>
      <c r="AK179" s="228">
        <v>33.86</v>
      </c>
      <c r="AL179" s="228">
        <v>34.950000000000003</v>
      </c>
      <c r="AM179" s="228">
        <v>35.68</v>
      </c>
      <c r="AN179" s="228">
        <v>36.229999999999997</v>
      </c>
      <c r="AO179" s="228">
        <v>37.14</v>
      </c>
      <c r="AP179" s="232">
        <v>39.49</v>
      </c>
      <c r="AQ179" s="232">
        <v>39.49</v>
      </c>
      <c r="AR179" s="232">
        <v>39.49</v>
      </c>
      <c r="AS179" s="232">
        <v>39.49</v>
      </c>
    </row>
    <row r="180" spans="26:45">
      <c r="Z180" s="31" t="s">
        <v>41</v>
      </c>
      <c r="AA180" s="33" t="e">
        <f>HLOOKUP(YEAR(Kalkulationsblatt!$Q$22),$AD$169:$BD$190,12,FALSE)</f>
        <v>#N/A</v>
      </c>
      <c r="AB180" s="31"/>
      <c r="AC180" s="31" t="s">
        <v>41</v>
      </c>
      <c r="AD180" s="228">
        <v>28.6</v>
      </c>
      <c r="AE180" s="228">
        <v>29.31</v>
      </c>
      <c r="AF180" s="228">
        <v>30.2</v>
      </c>
      <c r="AG180" s="228">
        <v>31.34</v>
      </c>
      <c r="AH180" s="228">
        <v>32.07</v>
      </c>
      <c r="AI180" s="228">
        <v>32.07</v>
      </c>
      <c r="AJ180" s="228">
        <v>32.07</v>
      </c>
      <c r="AK180" s="228">
        <v>33.86</v>
      </c>
      <c r="AL180" s="228">
        <v>34.950000000000003</v>
      </c>
      <c r="AM180" s="228">
        <v>35.68</v>
      </c>
      <c r="AN180" s="228">
        <v>36.229999999999997</v>
      </c>
      <c r="AO180" s="228">
        <v>37.14</v>
      </c>
      <c r="AP180" s="232">
        <v>39.49</v>
      </c>
      <c r="AQ180" s="232">
        <v>39.49</v>
      </c>
      <c r="AR180" s="232">
        <v>39.49</v>
      </c>
      <c r="AS180" s="232">
        <v>39.49</v>
      </c>
    </row>
    <row r="181" spans="26:45">
      <c r="Z181" s="31" t="s">
        <v>42</v>
      </c>
      <c r="AA181" s="33" t="e">
        <f>HLOOKUP(YEAR(Kalkulationsblatt!$Q$22),$AD$169:$BD$190,13,FALSE)</f>
        <v>#N/A</v>
      </c>
      <c r="AB181" s="31"/>
      <c r="AC181" s="31" t="s">
        <v>42</v>
      </c>
      <c r="AD181" s="228">
        <v>33.96</v>
      </c>
      <c r="AE181" s="228">
        <v>34.81</v>
      </c>
      <c r="AF181" s="228">
        <v>35.880000000000003</v>
      </c>
      <c r="AG181" s="228">
        <v>37.32</v>
      </c>
      <c r="AH181" s="228">
        <v>38.22</v>
      </c>
      <c r="AI181" s="228">
        <v>38.22</v>
      </c>
      <c r="AJ181" s="228">
        <v>38.22</v>
      </c>
      <c r="AK181" s="228">
        <v>40.229999999999997</v>
      </c>
      <c r="AL181" s="228">
        <v>41.5</v>
      </c>
      <c r="AM181" s="228">
        <v>42.42</v>
      </c>
      <c r="AN181" s="228">
        <v>43.51</v>
      </c>
      <c r="AO181" s="228">
        <v>44.75</v>
      </c>
      <c r="AP181" s="232">
        <v>48.19</v>
      </c>
      <c r="AQ181" s="232">
        <v>48.19</v>
      </c>
      <c r="AR181" s="232">
        <v>48.19</v>
      </c>
      <c r="AS181" s="232">
        <v>48.19</v>
      </c>
    </row>
    <row r="182" spans="26:45">
      <c r="Z182" s="31" t="s">
        <v>43</v>
      </c>
      <c r="AA182" s="33" t="e">
        <f>HLOOKUP(YEAR(Kalkulationsblatt!$Q$22),$AD$169:$BD$190,14,FALSE)</f>
        <v>#N/A</v>
      </c>
      <c r="AB182" s="31"/>
      <c r="AC182" s="31" t="s">
        <v>43</v>
      </c>
      <c r="AD182" s="228">
        <v>45.32</v>
      </c>
      <c r="AE182" s="228">
        <v>44.76</v>
      </c>
      <c r="AF182" s="228">
        <v>46.18</v>
      </c>
      <c r="AG182" s="228">
        <v>48.01</v>
      </c>
      <c r="AH182" s="228">
        <v>49.28</v>
      </c>
      <c r="AI182" s="228">
        <v>49.28</v>
      </c>
      <c r="AJ182" s="228">
        <v>49.28</v>
      </c>
      <c r="AK182" s="228">
        <v>52.06</v>
      </c>
      <c r="AL182" s="228">
        <v>53.7</v>
      </c>
      <c r="AM182" s="228">
        <v>54.79</v>
      </c>
      <c r="AN182" s="228">
        <v>55.7</v>
      </c>
      <c r="AO182" s="228">
        <v>57.07</v>
      </c>
      <c r="AP182" s="232">
        <v>60.51</v>
      </c>
      <c r="AQ182" s="232">
        <v>60.51</v>
      </c>
      <c r="AR182" s="232">
        <v>60.51</v>
      </c>
      <c r="AS182" s="232">
        <v>60.51</v>
      </c>
    </row>
    <row r="183" spans="26:45">
      <c r="Z183" s="31" t="s">
        <v>44</v>
      </c>
      <c r="AA183" s="33" t="e">
        <f>HLOOKUP(YEAR(Kalkulationsblatt!$Q$22),$AD$169:$BD$190,15,FALSE)</f>
        <v>#N/A</v>
      </c>
      <c r="AB183" s="31"/>
      <c r="AC183" s="31" t="s">
        <v>44</v>
      </c>
      <c r="AD183" s="228">
        <v>45.32</v>
      </c>
      <c r="AE183" s="228">
        <v>44.76</v>
      </c>
      <c r="AF183" s="228">
        <v>46.18</v>
      </c>
      <c r="AG183" s="228">
        <v>48.01</v>
      </c>
      <c r="AH183" s="228">
        <v>49.28</v>
      </c>
      <c r="AI183" s="228">
        <v>49.28</v>
      </c>
      <c r="AJ183" s="228">
        <v>49.28</v>
      </c>
      <c r="AK183" s="228">
        <v>52.06</v>
      </c>
      <c r="AL183" s="228">
        <v>53.7</v>
      </c>
      <c r="AM183" s="228">
        <v>54.79</v>
      </c>
      <c r="AN183" s="228">
        <v>55.7</v>
      </c>
      <c r="AO183" s="228">
        <v>57.07</v>
      </c>
      <c r="AP183" s="232">
        <v>61.51</v>
      </c>
      <c r="AQ183" s="232">
        <v>61.51</v>
      </c>
      <c r="AR183" s="232">
        <v>61.51</v>
      </c>
      <c r="AS183" s="232">
        <v>61.51</v>
      </c>
    </row>
    <row r="184" spans="26:45">
      <c r="Z184" s="31" t="s">
        <v>45</v>
      </c>
      <c r="AA184" s="33" t="e">
        <f>HLOOKUP(YEAR(Kalkulationsblatt!$Q$22),$AD$169:$BD$190,16,FALSE)</f>
        <v>#N/A</v>
      </c>
      <c r="AB184" s="31"/>
      <c r="AC184" s="31" t="s">
        <v>45</v>
      </c>
      <c r="AD184" s="228">
        <v>11.3</v>
      </c>
      <c r="AE184" s="228">
        <v>11.63</v>
      </c>
      <c r="AF184" s="228">
        <v>11.9</v>
      </c>
      <c r="AG184" s="228">
        <v>12.17</v>
      </c>
      <c r="AH184" s="228">
        <v>12.42</v>
      </c>
      <c r="AI184" s="228">
        <v>12.71</v>
      </c>
      <c r="AJ184" s="228">
        <v>12.71</v>
      </c>
      <c r="AK184" s="228">
        <v>12.71</v>
      </c>
      <c r="AL184" s="228">
        <v>13.68</v>
      </c>
      <c r="AM184" s="228">
        <v>13.68</v>
      </c>
      <c r="AN184" s="228">
        <v>13.68</v>
      </c>
      <c r="AO184" s="228">
        <v>15.24</v>
      </c>
      <c r="AP184" s="232">
        <v>17.75</v>
      </c>
      <c r="AQ184" s="232">
        <v>17.75</v>
      </c>
      <c r="AR184" s="232">
        <v>17.75</v>
      </c>
      <c r="AS184" s="232">
        <v>17.75</v>
      </c>
    </row>
    <row r="185" spans="26:45">
      <c r="Z185" s="31" t="s">
        <v>47</v>
      </c>
      <c r="AA185" s="33" t="e">
        <f>HLOOKUP(YEAR(Kalkulationsblatt!$Q$22),$AD$169:$BD$190,17,FALSE)</f>
        <v>#N/A</v>
      </c>
      <c r="AB185" s="31"/>
      <c r="AC185" s="31" t="s">
        <v>47</v>
      </c>
      <c r="AD185" s="228">
        <v>54.53</v>
      </c>
      <c r="AE185" s="228">
        <v>54.53</v>
      </c>
      <c r="AF185" s="228">
        <v>56.13</v>
      </c>
      <c r="AG185" s="228">
        <v>58.33</v>
      </c>
      <c r="AH185" s="228">
        <v>59.78</v>
      </c>
      <c r="AI185" s="228">
        <v>59.78</v>
      </c>
      <c r="AJ185" s="228">
        <v>59.78</v>
      </c>
      <c r="AK185" s="228">
        <v>63.17</v>
      </c>
      <c r="AL185" s="228">
        <v>64.989999999999995</v>
      </c>
      <c r="AM185" s="228">
        <v>66.260000000000005</v>
      </c>
      <c r="AN185" s="228">
        <v>67.349999999999994</v>
      </c>
      <c r="AO185" s="228">
        <v>69.02</v>
      </c>
      <c r="AP185" s="232">
        <v>73.13</v>
      </c>
      <c r="AQ185" s="232">
        <v>73.13</v>
      </c>
      <c r="AR185" s="232">
        <v>73.13</v>
      </c>
      <c r="AS185" s="232">
        <v>73.13</v>
      </c>
    </row>
    <row r="186" spans="26:45">
      <c r="Z186" s="31" t="s">
        <v>48</v>
      </c>
      <c r="AA186" s="33" t="e">
        <f>HLOOKUP(YEAR(Kalkulationsblatt!$Q$22),$AD$169:$BD$190,18,FALSE)</f>
        <v>#N/A</v>
      </c>
      <c r="AB186" s="31"/>
      <c r="AC186" s="31" t="s">
        <v>48</v>
      </c>
      <c r="AD186" s="228">
        <v>54.53</v>
      </c>
      <c r="AE186" s="228">
        <v>54.53</v>
      </c>
      <c r="AF186" s="228">
        <v>56.13</v>
      </c>
      <c r="AG186" s="228">
        <v>58.33</v>
      </c>
      <c r="AH186" s="228">
        <v>59.78</v>
      </c>
      <c r="AI186" s="228">
        <v>59.78</v>
      </c>
      <c r="AJ186" s="228">
        <v>59.78</v>
      </c>
      <c r="AK186" s="228">
        <v>63.17</v>
      </c>
      <c r="AL186" s="228">
        <v>64.989999999999995</v>
      </c>
      <c r="AM186" s="228">
        <v>66.260000000000005</v>
      </c>
      <c r="AN186" s="228">
        <v>67.349999999999994</v>
      </c>
      <c r="AO186" s="228">
        <v>69.02</v>
      </c>
      <c r="AP186" s="232">
        <v>73.13</v>
      </c>
      <c r="AQ186" s="232">
        <v>73.13</v>
      </c>
      <c r="AR186" s="232">
        <v>73.13</v>
      </c>
      <c r="AS186" s="232">
        <v>73.13</v>
      </c>
    </row>
    <row r="187" spans="26:45">
      <c r="Z187" s="31" t="s">
        <v>105</v>
      </c>
      <c r="AA187" s="33" t="e">
        <f>HLOOKUP(YEAR(Kalkulationsblatt!$Q$22),$AD$169:$BD$190,19,FALSE)</f>
        <v>#N/A</v>
      </c>
      <c r="AB187" s="31"/>
      <c r="AC187" s="31" t="s">
        <v>105</v>
      </c>
      <c r="AD187" s="223">
        <v>13.18</v>
      </c>
      <c r="AE187" s="223">
        <v>13.56</v>
      </c>
      <c r="AF187" s="223">
        <v>13.84</v>
      </c>
      <c r="AG187" s="223">
        <v>14.16</v>
      </c>
      <c r="AH187" s="223">
        <v>14.44</v>
      </c>
      <c r="AI187" s="223">
        <v>14.78</v>
      </c>
      <c r="AJ187" s="223">
        <v>14.78</v>
      </c>
      <c r="AK187" s="223">
        <v>14.78</v>
      </c>
      <c r="AL187" s="223">
        <v>15.9</v>
      </c>
      <c r="AM187" s="223">
        <v>15.9</v>
      </c>
      <c r="AN187" s="223">
        <v>15.9</v>
      </c>
      <c r="AO187" s="223">
        <v>16.34</v>
      </c>
      <c r="AP187" s="223">
        <v>18.88</v>
      </c>
      <c r="AQ187" s="223">
        <v>18.88</v>
      </c>
      <c r="AR187" s="223">
        <v>18.88</v>
      </c>
      <c r="AS187" s="223">
        <v>18.88</v>
      </c>
    </row>
    <row r="188" spans="26:45">
      <c r="Z188" s="31" t="s">
        <v>104</v>
      </c>
      <c r="AA188" s="33" t="e">
        <f>HLOOKUP(YEAR(Kalkulationsblatt!$Q$22),$AD$169:$BD$190,20,FALSE)</f>
        <v>#N/A</v>
      </c>
      <c r="AB188" s="31"/>
      <c r="AC188" s="31" t="s">
        <v>104</v>
      </c>
      <c r="AD188" s="223">
        <v>17.87</v>
      </c>
      <c r="AE188" s="223">
        <v>18.399999999999999</v>
      </c>
      <c r="AF188" s="223">
        <v>18.8</v>
      </c>
      <c r="AG188" s="223">
        <v>19.23</v>
      </c>
      <c r="AH188" s="223">
        <v>19.61</v>
      </c>
      <c r="AI188" s="223">
        <v>20.07</v>
      </c>
      <c r="AJ188" s="223">
        <v>20.07</v>
      </c>
      <c r="AK188" s="223">
        <v>20.07</v>
      </c>
      <c r="AL188" s="223">
        <v>21.6</v>
      </c>
      <c r="AM188" s="223">
        <v>21.6</v>
      </c>
      <c r="AN188" s="223">
        <v>21.6</v>
      </c>
      <c r="AO188" s="223">
        <v>22.21</v>
      </c>
      <c r="AP188" s="223">
        <v>25.65</v>
      </c>
      <c r="AQ188" s="223">
        <v>25.65</v>
      </c>
      <c r="AR188" s="223">
        <v>25.65</v>
      </c>
      <c r="AS188" s="223">
        <v>25.65</v>
      </c>
    </row>
    <row r="189" spans="26:45">
      <c r="AD189" s="198"/>
      <c r="AE189" s="198"/>
      <c r="AF189" s="198"/>
      <c r="AG189" s="198"/>
      <c r="AH189" s="198"/>
      <c r="AI189" s="198"/>
      <c r="AJ189" s="198"/>
      <c r="AK189" s="198"/>
      <c r="AL189" s="198"/>
      <c r="AM189" s="198"/>
      <c r="AN189" s="198"/>
      <c r="AO189" s="198"/>
      <c r="AP189" s="198"/>
      <c r="AQ189" s="198"/>
      <c r="AR189" s="198"/>
      <c r="AS189" s="198"/>
    </row>
    <row r="190" spans="26:45">
      <c r="AO190" s="198"/>
      <c r="AP190" s="198"/>
      <c r="AQ190" s="198"/>
    </row>
    <row r="191" spans="26:45">
      <c r="AO191" s="198"/>
      <c r="AP191" s="198"/>
      <c r="AQ191" s="198"/>
    </row>
    <row r="192" spans="26:45" ht="15">
      <c r="Z192" s="32"/>
      <c r="AA192" s="31" t="s">
        <v>110</v>
      </c>
      <c r="AB192" s="31"/>
      <c r="AC192" s="31"/>
      <c r="AD192" s="15" t="s">
        <v>106</v>
      </c>
      <c r="AE192" s="15"/>
      <c r="AF192" s="15"/>
      <c r="AG192" s="15"/>
      <c r="AH192"/>
      <c r="AI192"/>
      <c r="AJ192" t="s">
        <v>1239</v>
      </c>
      <c r="AL192"/>
      <c r="AM192"/>
      <c r="AN192" s="224" t="s">
        <v>1238</v>
      </c>
      <c r="AO192" s="224" t="s">
        <v>1238</v>
      </c>
      <c r="AP192" s="198"/>
      <c r="AQ192" s="198"/>
    </row>
    <row r="193" spans="26:45">
      <c r="Z193" s="32"/>
      <c r="AA193" s="34">
        <f>YEAR(Kalkulationsblatt!Q22)</f>
        <v>1900</v>
      </c>
      <c r="AB193" s="32"/>
      <c r="AC193" s="31" t="s">
        <v>107</v>
      </c>
      <c r="AD193" s="226">
        <v>2013</v>
      </c>
      <c r="AE193" s="226">
        <v>2014</v>
      </c>
      <c r="AF193" s="226">
        <v>2015</v>
      </c>
      <c r="AG193" s="226">
        <v>2016</v>
      </c>
      <c r="AH193" s="226">
        <v>2017</v>
      </c>
      <c r="AI193" s="226">
        <v>2018</v>
      </c>
      <c r="AJ193" s="226">
        <v>2019</v>
      </c>
      <c r="AK193" s="226">
        <v>2020</v>
      </c>
      <c r="AL193" s="226">
        <v>2021</v>
      </c>
      <c r="AM193" s="226">
        <v>2022</v>
      </c>
      <c r="AN193" s="199">
        <v>2023</v>
      </c>
      <c r="AO193" s="199">
        <v>2024</v>
      </c>
      <c r="AP193" s="199">
        <v>2025</v>
      </c>
      <c r="AQ193" s="198">
        <v>2026</v>
      </c>
      <c r="AR193" s="198">
        <v>2027</v>
      </c>
      <c r="AS193" s="198">
        <v>2028</v>
      </c>
    </row>
    <row r="194" spans="26:45">
      <c r="Z194" s="31" t="s">
        <v>30</v>
      </c>
      <c r="AA194" s="33" t="e">
        <f>HLOOKUP(YEAR(Kalkulationsblatt!$Q$22),$AD$193:$BD$214,2,FALSE)</f>
        <v>#N/A</v>
      </c>
      <c r="AB194" s="31"/>
      <c r="AC194" s="31" t="s">
        <v>30</v>
      </c>
      <c r="AD194" s="223">
        <v>52.19</v>
      </c>
      <c r="AE194" s="223">
        <v>53.06</v>
      </c>
      <c r="AF194" s="223">
        <v>53.06</v>
      </c>
      <c r="AG194" s="223">
        <v>59.34</v>
      </c>
      <c r="AH194" s="223">
        <v>59.34</v>
      </c>
      <c r="AI194" s="223">
        <v>59.34</v>
      </c>
      <c r="AJ194" s="223">
        <v>59.34</v>
      </c>
      <c r="AK194" s="223">
        <v>63.44</v>
      </c>
      <c r="AL194" s="223">
        <v>63.44</v>
      </c>
      <c r="AM194" s="223">
        <v>63.44</v>
      </c>
      <c r="AN194" s="223">
        <v>49.48</v>
      </c>
      <c r="AO194" s="223">
        <v>56.35</v>
      </c>
      <c r="AP194" s="223">
        <v>56.35</v>
      </c>
      <c r="AQ194" s="223">
        <v>56.35</v>
      </c>
      <c r="AR194" s="223">
        <v>56.35</v>
      </c>
      <c r="AS194" s="223">
        <v>56.35</v>
      </c>
    </row>
    <row r="195" spans="26:45">
      <c r="Z195" s="31" t="s">
        <v>31</v>
      </c>
      <c r="AA195" s="33" t="e">
        <f>HLOOKUP(YEAR(Kalkulationsblatt!$Q$22),$AD$193:$BD$214,3,FALSE)</f>
        <v>#N/A</v>
      </c>
      <c r="AB195" s="31"/>
      <c r="AC195" s="31" t="s">
        <v>31</v>
      </c>
      <c r="AD195" s="223">
        <v>59.35</v>
      </c>
      <c r="AE195" s="223">
        <v>60.73</v>
      </c>
      <c r="AF195" s="223">
        <v>60.73</v>
      </c>
      <c r="AG195" s="223">
        <v>67.77</v>
      </c>
      <c r="AH195" s="223">
        <v>67.77</v>
      </c>
      <c r="AI195" s="223">
        <v>67.77</v>
      </c>
      <c r="AJ195" s="223">
        <v>67.77</v>
      </c>
      <c r="AK195" s="223">
        <v>72.63</v>
      </c>
      <c r="AL195" s="223">
        <v>72.63</v>
      </c>
      <c r="AM195" s="223">
        <v>72.63</v>
      </c>
      <c r="AN195" s="223">
        <v>57.09</v>
      </c>
      <c r="AO195" s="223">
        <v>64.98</v>
      </c>
      <c r="AP195" s="223">
        <v>64.98</v>
      </c>
      <c r="AQ195" s="223">
        <v>64.98</v>
      </c>
      <c r="AR195" s="223">
        <v>64.98</v>
      </c>
      <c r="AS195" s="223">
        <v>64.98</v>
      </c>
    </row>
    <row r="196" spans="26:45">
      <c r="Z196" s="31" t="s">
        <v>33</v>
      </c>
      <c r="AA196" s="33" t="e">
        <f>HLOOKUP(YEAR(Kalkulationsblatt!$Q$22),$AD$193:$BD$214,4,FALSE)</f>
        <v>#N/A</v>
      </c>
      <c r="AB196" s="31"/>
      <c r="AC196" s="31" t="s">
        <v>33</v>
      </c>
      <c r="AD196" s="223">
        <v>26.88</v>
      </c>
      <c r="AE196" s="223">
        <v>27.45</v>
      </c>
      <c r="AF196" s="223">
        <v>27.45</v>
      </c>
      <c r="AG196" s="223">
        <v>30.6</v>
      </c>
      <c r="AH196" s="223">
        <v>30.6</v>
      </c>
      <c r="AI196" s="223">
        <v>30.6</v>
      </c>
      <c r="AJ196" s="223">
        <v>30.6</v>
      </c>
      <c r="AK196" s="223">
        <v>33.79</v>
      </c>
      <c r="AL196" s="223">
        <v>33.79</v>
      </c>
      <c r="AM196" s="223">
        <v>33.79</v>
      </c>
      <c r="AN196" s="223">
        <v>25</v>
      </c>
      <c r="AO196" s="223">
        <v>27.92</v>
      </c>
      <c r="AP196" s="223">
        <v>27.92</v>
      </c>
      <c r="AQ196" s="223">
        <v>27.92</v>
      </c>
      <c r="AR196" s="223">
        <v>27.92</v>
      </c>
      <c r="AS196" s="223">
        <v>27.92</v>
      </c>
    </row>
    <row r="197" spans="26:45">
      <c r="Z197" s="31" t="s">
        <v>35</v>
      </c>
      <c r="AA197" s="33" t="e">
        <f>HLOOKUP(YEAR(Kalkulationsblatt!$Q$22),$AD$193:$BD$214,5,FALSE)</f>
        <v>#N/A</v>
      </c>
      <c r="AB197" s="31"/>
      <c r="AC197" s="31" t="s">
        <v>35</v>
      </c>
      <c r="AD197" s="223">
        <v>26.88</v>
      </c>
      <c r="AE197" s="223">
        <v>27.45</v>
      </c>
      <c r="AF197" s="223">
        <v>27.45</v>
      </c>
      <c r="AG197" s="223">
        <v>30.3</v>
      </c>
      <c r="AH197" s="223">
        <v>30.3</v>
      </c>
      <c r="AI197" s="223">
        <v>30.3</v>
      </c>
      <c r="AJ197" s="223">
        <v>30.3</v>
      </c>
      <c r="AK197" s="223">
        <v>33.79</v>
      </c>
      <c r="AL197" s="223">
        <v>33.79</v>
      </c>
      <c r="AM197" s="223">
        <v>33.79</v>
      </c>
      <c r="AN197" s="223">
        <v>25</v>
      </c>
      <c r="AO197" s="223">
        <v>27.92</v>
      </c>
      <c r="AP197" s="223">
        <v>27.92</v>
      </c>
      <c r="AQ197" s="223">
        <v>27.92</v>
      </c>
      <c r="AR197" s="223">
        <v>27.92</v>
      </c>
      <c r="AS197" s="223">
        <v>27.92</v>
      </c>
    </row>
    <row r="198" spans="26:45">
      <c r="Z198" s="31" t="s">
        <v>37</v>
      </c>
      <c r="AA198" s="33" t="e">
        <f>HLOOKUP(YEAR(Kalkulationsblatt!$Q$22),$AD$193:$BD$214,6,FALSE)</f>
        <v>#N/A</v>
      </c>
      <c r="AB198" s="31"/>
      <c r="AC198" s="31" t="s">
        <v>37</v>
      </c>
      <c r="AD198" s="223">
        <v>30.29</v>
      </c>
      <c r="AE198" s="223">
        <v>31.07</v>
      </c>
      <c r="AF198" s="223">
        <v>31.07</v>
      </c>
      <c r="AG198" s="223">
        <v>34.53</v>
      </c>
      <c r="AH198" s="223">
        <v>34.53</v>
      </c>
      <c r="AI198" s="223">
        <v>34.53</v>
      </c>
      <c r="AJ198" s="223">
        <v>34.53</v>
      </c>
      <c r="AK198" s="223">
        <v>37.5</v>
      </c>
      <c r="AL198" s="223">
        <v>37.5</v>
      </c>
      <c r="AM198" s="223">
        <v>37.5</v>
      </c>
      <c r="AN198" s="223">
        <v>28.07</v>
      </c>
      <c r="AO198" s="223">
        <v>28.65</v>
      </c>
      <c r="AP198" s="223">
        <v>28.65</v>
      </c>
      <c r="AQ198" s="223">
        <v>28.65</v>
      </c>
      <c r="AR198" s="223">
        <v>28.65</v>
      </c>
      <c r="AS198" s="223">
        <v>28.65</v>
      </c>
    </row>
    <row r="199" spans="26:45">
      <c r="Z199" s="228" t="s">
        <v>1246</v>
      </c>
      <c r="AA199" s="33" t="e">
        <f>HLOOKUP(YEAR(Kalkulationsblatt!$Q$22),$AD$193:$BD$214,7,FALSE)</f>
        <v>#N/A</v>
      </c>
      <c r="AB199" s="31"/>
      <c r="AC199" s="228" t="s">
        <v>1246</v>
      </c>
      <c r="AD199" s="223">
        <v>36.869999999999997</v>
      </c>
      <c r="AE199" s="223">
        <v>37.64</v>
      </c>
      <c r="AF199" s="223">
        <v>37.64</v>
      </c>
      <c r="AG199" s="223">
        <v>36.090000000000003</v>
      </c>
      <c r="AH199" s="223">
        <v>36.090000000000003</v>
      </c>
      <c r="AI199" s="223">
        <v>36.090000000000003</v>
      </c>
      <c r="AJ199" s="223">
        <v>36.090000000000003</v>
      </c>
      <c r="AK199" s="223">
        <v>38.76</v>
      </c>
      <c r="AL199" s="223">
        <v>38.76</v>
      </c>
      <c r="AM199" s="223">
        <v>38.76</v>
      </c>
      <c r="AN199" s="223">
        <v>29.09</v>
      </c>
      <c r="AO199" s="223">
        <v>32.96</v>
      </c>
      <c r="AP199" s="223">
        <v>32.96</v>
      </c>
      <c r="AQ199" s="223">
        <v>32.96</v>
      </c>
      <c r="AR199" s="223">
        <v>32.96</v>
      </c>
      <c r="AS199" s="223">
        <v>32.96</v>
      </c>
    </row>
    <row r="200" spans="26:45" s="198" customFormat="1">
      <c r="Z200" s="228" t="s">
        <v>1247</v>
      </c>
      <c r="AA200" s="33" t="e">
        <f>HLOOKUP(YEAR(Kalkulationsblatt!$Q$22),$AD$193:$BD$214,8,FALSE)</f>
        <v>#N/A</v>
      </c>
      <c r="AB200" s="31"/>
      <c r="AC200" s="228" t="s">
        <v>1247</v>
      </c>
      <c r="AD200" s="223">
        <v>36.869999999999997</v>
      </c>
      <c r="AE200" s="223">
        <v>37.64</v>
      </c>
      <c r="AF200" s="223">
        <v>37.64</v>
      </c>
      <c r="AG200" s="223">
        <v>36.090000000000003</v>
      </c>
      <c r="AH200" s="223">
        <v>36.090000000000003</v>
      </c>
      <c r="AI200" s="223">
        <v>36.090000000000003</v>
      </c>
      <c r="AJ200" s="223">
        <v>36.090000000000003</v>
      </c>
      <c r="AK200" s="223">
        <v>38.76</v>
      </c>
      <c r="AL200" s="223">
        <v>38.76</v>
      </c>
      <c r="AM200" s="223">
        <v>38.76</v>
      </c>
      <c r="AN200" s="223">
        <v>29.09</v>
      </c>
      <c r="AO200" s="223">
        <v>32.96</v>
      </c>
      <c r="AP200" s="223">
        <v>32.96</v>
      </c>
      <c r="AQ200" s="223">
        <v>32.96</v>
      </c>
      <c r="AR200" s="223">
        <v>32.96</v>
      </c>
      <c r="AS200" s="223">
        <v>32.96</v>
      </c>
    </row>
    <row r="201" spans="26:45" s="198" customFormat="1">
      <c r="Z201" s="228" t="s">
        <v>1248</v>
      </c>
      <c r="AA201" s="33" t="e">
        <f>HLOOKUP(YEAR(Kalkulationsblatt!$Q$22),$AD$193:$BD$214,9,FALSE)</f>
        <v>#N/A</v>
      </c>
      <c r="AB201" s="31"/>
      <c r="AC201" s="228" t="s">
        <v>1248</v>
      </c>
      <c r="AD201" s="223">
        <v>36.869999999999997</v>
      </c>
      <c r="AE201" s="223">
        <v>37.64</v>
      </c>
      <c r="AF201" s="223">
        <v>37.64</v>
      </c>
      <c r="AG201" s="223">
        <v>36.090000000000003</v>
      </c>
      <c r="AH201" s="223">
        <v>36.090000000000003</v>
      </c>
      <c r="AI201" s="223">
        <v>36.090000000000003</v>
      </c>
      <c r="AJ201" s="223">
        <v>36.090000000000003</v>
      </c>
      <c r="AK201" s="223">
        <v>38.76</v>
      </c>
      <c r="AL201" s="223">
        <v>38.76</v>
      </c>
      <c r="AM201" s="223">
        <v>38.76</v>
      </c>
      <c r="AN201" s="223">
        <v>29.09</v>
      </c>
      <c r="AO201" s="223">
        <v>36.909999999999997</v>
      </c>
      <c r="AP201" s="223">
        <v>36.909999999999997</v>
      </c>
      <c r="AQ201" s="223">
        <v>36.909999999999997</v>
      </c>
      <c r="AR201" s="223">
        <v>36.909999999999997</v>
      </c>
      <c r="AS201" s="223">
        <v>36.909999999999997</v>
      </c>
    </row>
    <row r="202" spans="26:45">
      <c r="Z202" s="31" t="s">
        <v>39</v>
      </c>
      <c r="AA202" s="33" t="e">
        <f>HLOOKUP(YEAR(Kalkulationsblatt!$Q$22),$AD$193:$BD$214,10,FALSE)</f>
        <v>#N/A</v>
      </c>
      <c r="AB202" s="31"/>
      <c r="AC202" s="31" t="s">
        <v>39</v>
      </c>
      <c r="AD202" s="223">
        <v>40.78</v>
      </c>
      <c r="AE202" s="223">
        <v>41.6</v>
      </c>
      <c r="AF202" s="223">
        <v>41.6</v>
      </c>
      <c r="AG202" s="223">
        <v>46.71</v>
      </c>
      <c r="AH202" s="223">
        <v>46.71</v>
      </c>
      <c r="AI202" s="223">
        <v>46.71</v>
      </c>
      <c r="AJ202" s="223">
        <v>46.71</v>
      </c>
      <c r="AK202" s="223">
        <v>50.6</v>
      </c>
      <c r="AL202" s="223">
        <v>50.6</v>
      </c>
      <c r="AM202" s="223">
        <v>50.6</v>
      </c>
      <c r="AN202" s="223">
        <v>38.89</v>
      </c>
      <c r="AO202" s="223">
        <v>43.93</v>
      </c>
      <c r="AP202" s="223">
        <v>43.93</v>
      </c>
      <c r="AQ202" s="223">
        <v>43.93</v>
      </c>
      <c r="AR202" s="223">
        <v>43.93</v>
      </c>
      <c r="AS202" s="223">
        <v>43.93</v>
      </c>
    </row>
    <row r="203" spans="26:45">
      <c r="Z203" s="31" t="s">
        <v>40</v>
      </c>
      <c r="AA203" s="33" t="e">
        <f>HLOOKUP(YEAR(Kalkulationsblatt!$Q$22),$AD$193:$BD$214,11,FALSE)</f>
        <v>#N/A</v>
      </c>
      <c r="AB203" s="31"/>
      <c r="AC203" s="31" t="s">
        <v>40</v>
      </c>
      <c r="AD203" s="223">
        <v>44.7</v>
      </c>
      <c r="AE203" s="223">
        <v>45.48</v>
      </c>
      <c r="AF203" s="223">
        <v>45.48</v>
      </c>
      <c r="AG203" s="223">
        <v>50.83</v>
      </c>
      <c r="AH203" s="223">
        <v>50.83</v>
      </c>
      <c r="AI203" s="223">
        <v>50.83</v>
      </c>
      <c r="AJ203" s="223">
        <v>50.83</v>
      </c>
      <c r="AK203" s="223">
        <v>55.02</v>
      </c>
      <c r="AL203" s="223">
        <v>55.02</v>
      </c>
      <c r="AM203" s="223">
        <v>55.02</v>
      </c>
      <c r="AN203" s="223">
        <v>42.54</v>
      </c>
      <c r="AO203" s="223">
        <v>48.61</v>
      </c>
      <c r="AP203" s="223">
        <v>48.61</v>
      </c>
      <c r="AQ203" s="223">
        <v>48.61</v>
      </c>
      <c r="AR203" s="223">
        <v>48.61</v>
      </c>
      <c r="AS203" s="223">
        <v>48.61</v>
      </c>
    </row>
    <row r="204" spans="26:45">
      <c r="Z204" s="31" t="s">
        <v>41</v>
      </c>
      <c r="AA204" s="33" t="e">
        <f>HLOOKUP(YEAR(Kalkulationsblatt!$Q$22),$AD$193:$BD$214,12,FALSE)</f>
        <v>#N/A</v>
      </c>
      <c r="AB204" s="31"/>
      <c r="AC204" s="31" t="s">
        <v>41</v>
      </c>
      <c r="AD204" s="223">
        <v>49.44</v>
      </c>
      <c r="AE204" s="223">
        <v>50.36</v>
      </c>
      <c r="AF204" s="223">
        <v>50.36</v>
      </c>
      <c r="AG204" s="223">
        <v>56.23</v>
      </c>
      <c r="AH204" s="223">
        <v>56.23</v>
      </c>
      <c r="AI204" s="223">
        <v>56.23</v>
      </c>
      <c r="AJ204" s="223">
        <v>56.23</v>
      </c>
      <c r="AK204" s="223">
        <v>60.76</v>
      </c>
      <c r="AL204" s="223">
        <v>60.76</v>
      </c>
      <c r="AM204" s="223">
        <v>60.76</v>
      </c>
      <c r="AN204" s="223">
        <v>47.29</v>
      </c>
      <c r="AO204" s="223">
        <v>54.23</v>
      </c>
      <c r="AP204" s="223">
        <v>54.23</v>
      </c>
      <c r="AQ204" s="223">
        <v>54.23</v>
      </c>
      <c r="AR204" s="223">
        <v>54.23</v>
      </c>
      <c r="AS204" s="223">
        <v>54.23</v>
      </c>
    </row>
    <row r="205" spans="26:45">
      <c r="Z205" s="31" t="s">
        <v>42</v>
      </c>
      <c r="AA205" s="33" t="e">
        <f>HLOOKUP(YEAR(Kalkulationsblatt!$Q$22),$AD$193:$BD$214,13,FALSE)</f>
        <v>#N/A</v>
      </c>
      <c r="AB205" s="31"/>
      <c r="AC205" s="31" t="s">
        <v>42</v>
      </c>
      <c r="AD205" s="223">
        <v>45.03</v>
      </c>
      <c r="AE205" s="223">
        <v>45.48</v>
      </c>
      <c r="AF205" s="223">
        <v>45.48</v>
      </c>
      <c r="AG205" s="223">
        <v>50.65</v>
      </c>
      <c r="AH205" s="223">
        <v>50.65</v>
      </c>
      <c r="AI205" s="223">
        <v>50.65</v>
      </c>
      <c r="AJ205" s="223">
        <v>50.65</v>
      </c>
      <c r="AK205" s="223">
        <v>55.14</v>
      </c>
      <c r="AL205" s="223">
        <v>55.14</v>
      </c>
      <c r="AM205" s="223">
        <v>55.14</v>
      </c>
      <c r="AN205" s="223">
        <v>42.61</v>
      </c>
      <c r="AO205" s="223">
        <v>48.31</v>
      </c>
      <c r="AP205" s="223">
        <v>48.31</v>
      </c>
      <c r="AQ205" s="223">
        <v>48.31</v>
      </c>
      <c r="AR205" s="223">
        <v>48.31</v>
      </c>
      <c r="AS205" s="223">
        <v>48.31</v>
      </c>
    </row>
    <row r="206" spans="26:45">
      <c r="Z206" s="31" t="s">
        <v>43</v>
      </c>
      <c r="AA206" s="33" t="e">
        <f>HLOOKUP(YEAR(Kalkulationsblatt!$Q$22),$AD$193:$BD$214,14,FALSE)</f>
        <v>#N/A</v>
      </c>
      <c r="AB206" s="31"/>
      <c r="AC206" s="31" t="s">
        <v>43</v>
      </c>
      <c r="AD206" s="223">
        <v>52.19</v>
      </c>
      <c r="AE206" s="223">
        <v>53.06</v>
      </c>
      <c r="AF206" s="223">
        <v>53.06</v>
      </c>
      <c r="AG206" s="223">
        <v>59.34</v>
      </c>
      <c r="AH206" s="223">
        <v>59.34</v>
      </c>
      <c r="AI206" s="223">
        <v>59.34</v>
      </c>
      <c r="AJ206" s="223">
        <v>59.34</v>
      </c>
      <c r="AK206" s="223">
        <v>63.44</v>
      </c>
      <c r="AL206" s="223">
        <v>63.44</v>
      </c>
      <c r="AM206" s="223">
        <v>63.44</v>
      </c>
      <c r="AN206" s="223">
        <v>49.48</v>
      </c>
      <c r="AO206" s="223">
        <v>56.35</v>
      </c>
      <c r="AP206" s="223">
        <v>56.35</v>
      </c>
      <c r="AQ206" s="223">
        <v>56.35</v>
      </c>
      <c r="AR206" s="223">
        <v>56.35</v>
      </c>
      <c r="AS206" s="223">
        <v>56.35</v>
      </c>
    </row>
    <row r="207" spans="26:45">
      <c r="Z207" s="31" t="s">
        <v>44</v>
      </c>
      <c r="AA207" s="33" t="e">
        <f>HLOOKUP(YEAR(Kalkulationsblatt!$Q$22),$AD$193:$BD$214,15,FALSE)</f>
        <v>#N/A</v>
      </c>
      <c r="AB207" s="31"/>
      <c r="AC207" s="31" t="s">
        <v>44</v>
      </c>
      <c r="AD207" s="223">
        <v>59.35</v>
      </c>
      <c r="AE207" s="223">
        <v>60.73</v>
      </c>
      <c r="AF207" s="223">
        <v>60.73</v>
      </c>
      <c r="AG207" s="223">
        <v>67.77</v>
      </c>
      <c r="AH207" s="223">
        <v>67.77</v>
      </c>
      <c r="AI207" s="223">
        <v>67.77</v>
      </c>
      <c r="AJ207" s="223">
        <v>67.77</v>
      </c>
      <c r="AK207" s="223">
        <v>72.63</v>
      </c>
      <c r="AL207" s="223">
        <v>72.63</v>
      </c>
      <c r="AM207" s="223">
        <v>72.63</v>
      </c>
      <c r="AN207" s="223">
        <v>57.09</v>
      </c>
      <c r="AO207" s="223">
        <v>64.98</v>
      </c>
      <c r="AP207" s="223">
        <v>64.98</v>
      </c>
      <c r="AQ207" s="223">
        <v>64.98</v>
      </c>
      <c r="AR207" s="223">
        <v>64.98</v>
      </c>
      <c r="AS207" s="223">
        <v>64.98</v>
      </c>
    </row>
    <row r="208" spans="26:45">
      <c r="Z208" s="31" t="s">
        <v>45</v>
      </c>
      <c r="AA208" s="33" t="e">
        <f>HLOOKUP(YEAR(Kalkulationsblatt!$Q$22),$AD$193:$BD$214,16,FALSE)</f>
        <v>#N/A</v>
      </c>
      <c r="AB208" s="31"/>
      <c r="AC208" s="31" t="s">
        <v>45</v>
      </c>
      <c r="AD208" s="223">
        <v>11.3</v>
      </c>
      <c r="AE208" s="223">
        <v>11.63</v>
      </c>
      <c r="AF208" s="223">
        <v>11.9</v>
      </c>
      <c r="AG208" s="223">
        <v>12.17</v>
      </c>
      <c r="AH208" s="223">
        <v>12.42</v>
      </c>
      <c r="AI208" s="223">
        <v>12.71</v>
      </c>
      <c r="AJ208" s="223">
        <v>12.71</v>
      </c>
      <c r="AK208" s="223">
        <v>12.71</v>
      </c>
      <c r="AL208" s="223">
        <v>13.68</v>
      </c>
      <c r="AM208" s="223">
        <v>13.68</v>
      </c>
      <c r="AN208" s="223">
        <v>13.68</v>
      </c>
      <c r="AO208" s="223">
        <v>15.24</v>
      </c>
      <c r="AP208" s="223">
        <v>17.75</v>
      </c>
      <c r="AQ208" s="223">
        <v>17.75</v>
      </c>
      <c r="AR208" s="223">
        <v>17.75</v>
      </c>
      <c r="AS208" s="223">
        <v>17.75</v>
      </c>
    </row>
    <row r="209" spans="26:45">
      <c r="Z209" s="31" t="s">
        <v>47</v>
      </c>
      <c r="AA209" s="33" t="e">
        <f>HLOOKUP(YEAR(Kalkulationsblatt!$Q$22),$AD$193:$BD$214,17,FALSE)</f>
        <v>#N/A</v>
      </c>
      <c r="AB209" s="31"/>
      <c r="AC209" s="31" t="s">
        <v>47</v>
      </c>
      <c r="AD209" s="223">
        <v>52.19</v>
      </c>
      <c r="AE209" s="223">
        <v>53.06</v>
      </c>
      <c r="AF209" s="223">
        <v>53.06</v>
      </c>
      <c r="AG209" s="223">
        <v>59.34</v>
      </c>
      <c r="AH209" s="223">
        <v>59.34</v>
      </c>
      <c r="AI209" s="223">
        <v>59.34</v>
      </c>
      <c r="AJ209" s="223">
        <v>59.34</v>
      </c>
      <c r="AK209" s="223">
        <v>63.44</v>
      </c>
      <c r="AL209" s="223">
        <v>63.44</v>
      </c>
      <c r="AM209" s="223">
        <v>63.44</v>
      </c>
      <c r="AN209" s="223">
        <v>49.48</v>
      </c>
      <c r="AO209" s="223">
        <v>56.35</v>
      </c>
      <c r="AP209" s="223">
        <v>56.35</v>
      </c>
      <c r="AQ209" s="223">
        <v>56.35</v>
      </c>
      <c r="AR209" s="223">
        <v>56.35</v>
      </c>
      <c r="AS209" s="223">
        <v>56.35</v>
      </c>
    </row>
    <row r="210" spans="26:45">
      <c r="Z210" s="31" t="s">
        <v>48</v>
      </c>
      <c r="AA210" s="33" t="e">
        <f>HLOOKUP(YEAR(Kalkulationsblatt!$Q$22),$AD$193:$BD$214,18,FALSE)</f>
        <v>#N/A</v>
      </c>
      <c r="AB210" s="31"/>
      <c r="AC210" s="31" t="s">
        <v>48</v>
      </c>
      <c r="AD210" s="223">
        <v>59.35</v>
      </c>
      <c r="AE210" s="223">
        <v>60.73</v>
      </c>
      <c r="AF210" s="223">
        <v>60.73</v>
      </c>
      <c r="AG210" s="223">
        <v>67.77</v>
      </c>
      <c r="AH210" s="223">
        <v>67.77</v>
      </c>
      <c r="AI210" s="223">
        <v>67.77</v>
      </c>
      <c r="AJ210" s="223">
        <v>67.77</v>
      </c>
      <c r="AK210" s="223">
        <v>72.63</v>
      </c>
      <c r="AL210" s="223">
        <v>72.63</v>
      </c>
      <c r="AM210" s="223">
        <v>72.63</v>
      </c>
      <c r="AN210" s="223">
        <v>57.09</v>
      </c>
      <c r="AO210" s="223">
        <v>64.98</v>
      </c>
      <c r="AP210" s="223">
        <v>64.98</v>
      </c>
      <c r="AQ210" s="223">
        <v>64.98</v>
      </c>
      <c r="AR210" s="223">
        <v>64.98</v>
      </c>
      <c r="AS210" s="223">
        <v>64.98</v>
      </c>
    </row>
    <row r="211" spans="26:45">
      <c r="Z211" s="31" t="s">
        <v>105</v>
      </c>
      <c r="AA211" s="33" t="e">
        <f>HLOOKUP(YEAR(Kalkulationsblatt!$Q$22),$AD$193:$BD$214,19,FALSE)</f>
        <v>#N/A</v>
      </c>
      <c r="AB211" s="31"/>
      <c r="AC211" s="31" t="s">
        <v>105</v>
      </c>
      <c r="AD211" s="223">
        <v>13.18</v>
      </c>
      <c r="AE211" s="223">
        <v>13.56</v>
      </c>
      <c r="AF211" s="223">
        <v>13.84</v>
      </c>
      <c r="AG211" s="223">
        <v>14.16</v>
      </c>
      <c r="AH211" s="223">
        <v>14.44</v>
      </c>
      <c r="AI211" s="223">
        <v>14.78</v>
      </c>
      <c r="AJ211" s="223">
        <v>14.78</v>
      </c>
      <c r="AK211" s="223">
        <v>14.78</v>
      </c>
      <c r="AL211" s="223">
        <v>15.9</v>
      </c>
      <c r="AM211" s="223">
        <v>15.9</v>
      </c>
      <c r="AN211" s="223">
        <v>15.9</v>
      </c>
      <c r="AO211" s="223">
        <v>16.34</v>
      </c>
      <c r="AP211" s="223">
        <v>18.88</v>
      </c>
      <c r="AQ211" s="223">
        <v>18.88</v>
      </c>
      <c r="AR211" s="223">
        <v>18.88</v>
      </c>
      <c r="AS211" s="223">
        <v>18.88</v>
      </c>
    </row>
    <row r="212" spans="26:45">
      <c r="Z212" s="31" t="s">
        <v>104</v>
      </c>
      <c r="AA212" s="33" t="e">
        <f>HLOOKUP(YEAR(Kalkulationsblatt!$Q$22),$AD$193:$BD$214,20,FALSE)</f>
        <v>#N/A</v>
      </c>
      <c r="AB212" s="31"/>
      <c r="AC212" s="31" t="s">
        <v>104</v>
      </c>
      <c r="AD212" s="223">
        <v>17.87</v>
      </c>
      <c r="AE212" s="223">
        <v>18.399999999999999</v>
      </c>
      <c r="AF212" s="223">
        <v>18.8</v>
      </c>
      <c r="AG212" s="223">
        <v>19.23</v>
      </c>
      <c r="AH212" s="223">
        <v>19.61</v>
      </c>
      <c r="AI212" s="223">
        <v>20.07</v>
      </c>
      <c r="AJ212" s="223">
        <v>20.07</v>
      </c>
      <c r="AK212" s="223">
        <v>20.07</v>
      </c>
      <c r="AL212" s="223">
        <v>21.6</v>
      </c>
      <c r="AM212" s="223">
        <v>21.6</v>
      </c>
      <c r="AN212" s="223">
        <v>21.6</v>
      </c>
      <c r="AO212" s="223">
        <v>22.21</v>
      </c>
      <c r="AP212" s="223">
        <v>25.65</v>
      </c>
      <c r="AQ212" s="223">
        <v>25.65</v>
      </c>
      <c r="AR212" s="223">
        <v>25.65</v>
      </c>
      <c r="AS212" s="223">
        <v>25.65</v>
      </c>
    </row>
    <row r="213" spans="26:45" ht="15">
      <c r="Z213" s="32"/>
      <c r="AA213" s="32"/>
      <c r="AB213" s="32"/>
      <c r="AC213" s="32"/>
      <c r="AD213" s="15"/>
      <c r="AE213" s="15"/>
      <c r="AF213" s="15"/>
      <c r="AG213"/>
      <c r="AH213"/>
      <c r="AI213"/>
      <c r="AJ213"/>
    </row>
    <row r="214" spans="26:45" ht="15">
      <c r="Z214" s="32"/>
      <c r="AA214" s="32"/>
      <c r="AB214" s="32"/>
      <c r="AC214" s="32"/>
      <c r="AD214" s="15"/>
      <c r="AE214" s="15"/>
      <c r="AF214" s="15"/>
      <c r="AG214"/>
      <c r="AH214"/>
      <c r="AI214"/>
      <c r="AJ214"/>
    </row>
    <row r="215" spans="26:45" ht="15">
      <c r="Z215" s="32"/>
      <c r="AA215" s="32"/>
      <c r="AB215" s="32"/>
      <c r="AC215" s="32"/>
      <c r="AD215" s="15"/>
      <c r="AE215" s="15"/>
      <c r="AF215" s="15"/>
      <c r="AG215"/>
      <c r="AH215"/>
      <c r="AI215"/>
      <c r="AJ215"/>
    </row>
    <row r="216" spans="26:45" ht="15">
      <c r="Z216" s="32"/>
      <c r="AA216" s="31" t="s">
        <v>110</v>
      </c>
      <c r="AB216" s="31"/>
      <c r="AC216" s="31"/>
      <c r="AD216" s="15" t="s">
        <v>111</v>
      </c>
      <c r="AE216" s="15"/>
      <c r="AF216" s="15"/>
      <c r="AG216" s="15"/>
      <c r="AH216"/>
      <c r="AI216"/>
      <c r="AJ216"/>
    </row>
    <row r="217" spans="26:45">
      <c r="Z217" s="32"/>
      <c r="AA217" s="34">
        <f>YEAR(Kalkulationsblatt!Q22)</f>
        <v>1900</v>
      </c>
      <c r="AB217" s="32"/>
      <c r="AC217" s="31" t="s">
        <v>107</v>
      </c>
      <c r="AD217" s="15" t="s">
        <v>107</v>
      </c>
      <c r="AE217" s="15">
        <v>2013</v>
      </c>
      <c r="AF217" s="15">
        <v>2014</v>
      </c>
      <c r="AG217" s="15">
        <v>2015</v>
      </c>
      <c r="AH217" s="15">
        <v>2016</v>
      </c>
      <c r="AI217" s="15">
        <v>2017</v>
      </c>
      <c r="AJ217" s="15">
        <v>2018</v>
      </c>
      <c r="AK217" s="15">
        <v>2019</v>
      </c>
      <c r="AL217" s="15">
        <v>2020</v>
      </c>
      <c r="AM217" s="15">
        <v>2021</v>
      </c>
      <c r="AN217" s="197">
        <v>2021</v>
      </c>
      <c r="AO217" s="197">
        <v>2022</v>
      </c>
      <c r="AP217" s="197">
        <v>2023</v>
      </c>
      <c r="AQ217" s="197">
        <v>2024</v>
      </c>
    </row>
    <row r="218" spans="26:45">
      <c r="Z218" s="31" t="s">
        <v>30</v>
      </c>
      <c r="AA218" s="33" t="e">
        <f>HLOOKUP(YEAR(Kalkulationsblatt!$Q$22),$AE$217:$BD$237,2,TRUE)</f>
        <v>#N/A</v>
      </c>
      <c r="AB218" s="31"/>
      <c r="AC218" s="31" t="s">
        <v>30</v>
      </c>
      <c r="AD218" s="15" t="s">
        <v>30</v>
      </c>
      <c r="AE218" s="15">
        <v>1</v>
      </c>
      <c r="AF218" s="15">
        <v>1</v>
      </c>
      <c r="AG218" s="15">
        <v>1</v>
      </c>
      <c r="AH218" s="15">
        <v>1</v>
      </c>
      <c r="AI218" s="15">
        <v>1</v>
      </c>
      <c r="AJ218" s="15">
        <v>1</v>
      </c>
      <c r="AK218" s="15">
        <v>1</v>
      </c>
      <c r="AL218" s="15">
        <v>1</v>
      </c>
      <c r="AM218" s="15">
        <v>1</v>
      </c>
      <c r="AN218" s="197">
        <v>1</v>
      </c>
      <c r="AO218" s="197">
        <v>1</v>
      </c>
      <c r="AP218" s="197">
        <v>1</v>
      </c>
      <c r="AQ218" s="197">
        <v>1</v>
      </c>
    </row>
    <row r="219" spans="26:45">
      <c r="Z219" s="31" t="s">
        <v>31</v>
      </c>
      <c r="AA219" s="33" t="e">
        <f>HLOOKUP(YEAR(Kalkulationsblatt!$Q$22),$AE$217:$BD$237,3,TRUE)</f>
        <v>#N/A</v>
      </c>
      <c r="AB219" s="31"/>
      <c r="AC219" s="31" t="s">
        <v>31</v>
      </c>
      <c r="AD219" s="15" t="s">
        <v>31</v>
      </c>
      <c r="AE219" s="15">
        <v>2</v>
      </c>
      <c r="AF219" s="15">
        <v>2</v>
      </c>
      <c r="AG219" s="15">
        <v>2</v>
      </c>
      <c r="AH219" s="15">
        <v>2</v>
      </c>
      <c r="AI219" s="15">
        <v>2</v>
      </c>
      <c r="AJ219" s="15">
        <v>2</v>
      </c>
      <c r="AK219" s="15">
        <v>2</v>
      </c>
      <c r="AL219" s="15">
        <v>2</v>
      </c>
      <c r="AM219" s="15">
        <v>2</v>
      </c>
      <c r="AN219" s="197">
        <v>2</v>
      </c>
      <c r="AO219" s="197">
        <v>2</v>
      </c>
      <c r="AP219" s="197">
        <v>2</v>
      </c>
      <c r="AQ219" s="197">
        <v>2</v>
      </c>
    </row>
    <row r="220" spans="26:45">
      <c r="Z220" s="31" t="s">
        <v>33</v>
      </c>
      <c r="AA220" s="33" t="e">
        <f>HLOOKUP(YEAR(Kalkulationsblatt!$Q$22),$AE$217:$BD$237,4,TRUE)</f>
        <v>#N/A</v>
      </c>
      <c r="AB220" s="31"/>
      <c r="AC220" s="31" t="s">
        <v>33</v>
      </c>
      <c r="AD220" s="15" t="s">
        <v>33</v>
      </c>
      <c r="AE220" s="15">
        <v>3</v>
      </c>
      <c r="AF220" s="15">
        <v>3</v>
      </c>
      <c r="AG220" s="15">
        <v>3</v>
      </c>
      <c r="AH220" s="15">
        <v>3</v>
      </c>
      <c r="AI220" s="15">
        <v>3</v>
      </c>
      <c r="AJ220" s="15">
        <v>3</v>
      </c>
      <c r="AK220" s="15">
        <v>3</v>
      </c>
      <c r="AL220" s="15">
        <v>3</v>
      </c>
      <c r="AM220" s="15">
        <v>3</v>
      </c>
      <c r="AN220" s="197">
        <v>3</v>
      </c>
      <c r="AO220" s="197">
        <v>3</v>
      </c>
      <c r="AP220" s="197">
        <v>3</v>
      </c>
      <c r="AQ220" s="197">
        <v>3</v>
      </c>
    </row>
    <row r="221" spans="26:45">
      <c r="Z221" s="31" t="s">
        <v>35</v>
      </c>
      <c r="AA221" s="33" t="e">
        <f>HLOOKUP(YEAR(Kalkulationsblatt!$Q$22),$AE$217:$BD$237,5,TRUE)</f>
        <v>#N/A</v>
      </c>
      <c r="AB221" s="31"/>
      <c r="AC221" s="31" t="s">
        <v>35</v>
      </c>
      <c r="AD221" s="15" t="s">
        <v>35</v>
      </c>
      <c r="AE221" s="15">
        <v>4</v>
      </c>
      <c r="AF221" s="15">
        <v>4</v>
      </c>
      <c r="AG221" s="15">
        <v>4</v>
      </c>
      <c r="AH221" s="15">
        <v>4</v>
      </c>
      <c r="AI221" s="15">
        <v>4</v>
      </c>
      <c r="AJ221" s="15">
        <v>4</v>
      </c>
      <c r="AK221" s="15">
        <v>4</v>
      </c>
      <c r="AL221" s="15">
        <v>4</v>
      </c>
      <c r="AM221" s="15">
        <v>4</v>
      </c>
      <c r="AN221" s="197">
        <v>4</v>
      </c>
      <c r="AO221" s="197">
        <v>4</v>
      </c>
      <c r="AP221" s="197">
        <v>4</v>
      </c>
      <c r="AQ221" s="197">
        <v>4</v>
      </c>
    </row>
    <row r="222" spans="26:45">
      <c r="Z222" s="31" t="s">
        <v>37</v>
      </c>
      <c r="AA222" s="33" t="e">
        <f>HLOOKUP(YEAR(Kalkulationsblatt!$Q$22),$AE$217:$BD$237,6,TRUE)</f>
        <v>#N/A</v>
      </c>
      <c r="AB222" s="31"/>
      <c r="AC222" s="31" t="s">
        <v>37</v>
      </c>
      <c r="AD222" s="15" t="s">
        <v>37</v>
      </c>
      <c r="AE222" s="15">
        <v>5</v>
      </c>
      <c r="AF222" s="15">
        <v>5</v>
      </c>
      <c r="AG222" s="15">
        <v>5</v>
      </c>
      <c r="AH222" s="15">
        <v>5</v>
      </c>
      <c r="AI222" s="15">
        <v>5</v>
      </c>
      <c r="AJ222" s="15">
        <v>5</v>
      </c>
      <c r="AK222" s="15">
        <v>5</v>
      </c>
      <c r="AL222" s="15">
        <v>5</v>
      </c>
      <c r="AM222" s="15">
        <v>5</v>
      </c>
      <c r="AN222" s="197">
        <v>5</v>
      </c>
      <c r="AO222" s="197">
        <v>5</v>
      </c>
      <c r="AP222" s="197">
        <v>5</v>
      </c>
      <c r="AQ222" s="197">
        <v>5</v>
      </c>
    </row>
    <row r="223" spans="26:45">
      <c r="Z223" s="31" t="s">
        <v>38</v>
      </c>
      <c r="AA223" s="33" t="e">
        <f>HLOOKUP(YEAR(Kalkulationsblatt!$Q$22),$AE$217:$BD$237,7,TRUE)</f>
        <v>#N/A</v>
      </c>
      <c r="AB223" s="31"/>
      <c r="AC223" s="31" t="s">
        <v>38</v>
      </c>
      <c r="AD223" s="15" t="s">
        <v>38</v>
      </c>
      <c r="AE223" s="15">
        <v>6</v>
      </c>
      <c r="AF223" s="15">
        <v>6</v>
      </c>
      <c r="AG223" s="15">
        <v>6</v>
      </c>
      <c r="AH223" s="15">
        <v>6</v>
      </c>
      <c r="AI223" s="15">
        <v>6</v>
      </c>
      <c r="AJ223" s="15">
        <v>6</v>
      </c>
      <c r="AK223" s="15">
        <v>6</v>
      </c>
      <c r="AL223" s="15">
        <v>6</v>
      </c>
      <c r="AM223" s="15">
        <v>6</v>
      </c>
      <c r="AN223" s="197">
        <v>6</v>
      </c>
      <c r="AO223" s="197">
        <v>6</v>
      </c>
      <c r="AP223" s="197">
        <v>6</v>
      </c>
      <c r="AQ223" s="197">
        <v>6</v>
      </c>
    </row>
    <row r="224" spans="26:45">
      <c r="Z224" s="31" t="s">
        <v>39</v>
      </c>
      <c r="AA224" s="33" t="e">
        <f>HLOOKUP(YEAR(Kalkulationsblatt!$Q$22),$AE$217:$BD$237,8,TRUE)</f>
        <v>#N/A</v>
      </c>
      <c r="AB224" s="31"/>
      <c r="AC224" s="31" t="s">
        <v>39</v>
      </c>
      <c r="AD224" s="15" t="s">
        <v>39</v>
      </c>
      <c r="AE224" s="15">
        <v>7</v>
      </c>
      <c r="AF224" s="15">
        <v>7</v>
      </c>
      <c r="AG224" s="15">
        <v>7</v>
      </c>
      <c r="AH224" s="15">
        <v>7</v>
      </c>
      <c r="AI224" s="15">
        <v>7</v>
      </c>
      <c r="AJ224" s="15">
        <v>7</v>
      </c>
      <c r="AK224" s="15">
        <v>7</v>
      </c>
      <c r="AL224" s="15">
        <v>7</v>
      </c>
      <c r="AM224" s="15">
        <v>7</v>
      </c>
      <c r="AN224" s="197">
        <v>7</v>
      </c>
      <c r="AO224" s="197">
        <v>7</v>
      </c>
      <c r="AP224" s="197">
        <v>7</v>
      </c>
      <c r="AQ224" s="197">
        <v>7</v>
      </c>
    </row>
    <row r="225" spans="26:54">
      <c r="Z225" s="31" t="s">
        <v>40</v>
      </c>
      <c r="AA225" s="33" t="e">
        <f>HLOOKUP(YEAR(Kalkulationsblatt!$Q$22),$AE$217:$BD$237,9,TRUE)</f>
        <v>#N/A</v>
      </c>
      <c r="AB225" s="31"/>
      <c r="AC225" s="31" t="s">
        <v>40</v>
      </c>
      <c r="AD225" s="15" t="s">
        <v>40</v>
      </c>
      <c r="AE225" s="15">
        <v>8</v>
      </c>
      <c r="AF225" s="15">
        <v>8</v>
      </c>
      <c r="AG225" s="15">
        <v>8</v>
      </c>
      <c r="AH225" s="15">
        <v>8</v>
      </c>
      <c r="AI225" s="15">
        <v>8</v>
      </c>
      <c r="AJ225" s="15">
        <v>8</v>
      </c>
      <c r="AK225" s="15">
        <v>8</v>
      </c>
      <c r="AL225" s="15">
        <v>8</v>
      </c>
      <c r="AM225" s="15">
        <v>8</v>
      </c>
      <c r="AN225" s="197">
        <v>8</v>
      </c>
      <c r="AO225" s="197">
        <v>8</v>
      </c>
      <c r="AP225" s="197">
        <v>8</v>
      </c>
      <c r="AQ225" s="197">
        <v>8</v>
      </c>
    </row>
    <row r="226" spans="26:54">
      <c r="Z226" s="31" t="s">
        <v>41</v>
      </c>
      <c r="AA226" s="33" t="e">
        <f>HLOOKUP(YEAR(Kalkulationsblatt!$Q$22),$AE$217:$BD$237,10,TRUE)</f>
        <v>#N/A</v>
      </c>
      <c r="AB226" s="31"/>
      <c r="AC226" s="31" t="s">
        <v>41</v>
      </c>
      <c r="AD226" s="15" t="s">
        <v>41</v>
      </c>
      <c r="AE226" s="15">
        <v>9</v>
      </c>
      <c r="AF226" s="15">
        <v>9</v>
      </c>
      <c r="AG226" s="15">
        <v>9</v>
      </c>
      <c r="AH226" s="15">
        <v>9</v>
      </c>
      <c r="AI226" s="15">
        <v>9</v>
      </c>
      <c r="AJ226" s="15">
        <v>9</v>
      </c>
      <c r="AK226" s="15">
        <v>9</v>
      </c>
      <c r="AL226" s="15">
        <v>9</v>
      </c>
      <c r="AM226" s="15">
        <v>9</v>
      </c>
      <c r="AN226" s="197">
        <v>9</v>
      </c>
      <c r="AO226" s="197">
        <v>9</v>
      </c>
      <c r="AP226" s="197">
        <v>9</v>
      </c>
      <c r="AQ226" s="197">
        <v>9</v>
      </c>
    </row>
    <row r="227" spans="26:54">
      <c r="Z227" s="31" t="s">
        <v>42</v>
      </c>
      <c r="AA227" s="33" t="e">
        <f>HLOOKUP(YEAR(Kalkulationsblatt!$Q$22),$AE$217:$BD$237,11,TRUE)</f>
        <v>#N/A</v>
      </c>
      <c r="AB227" s="31"/>
      <c r="AC227" s="31" t="s">
        <v>42</v>
      </c>
      <c r="AD227" s="15" t="s">
        <v>42</v>
      </c>
      <c r="AE227" s="15">
        <v>10</v>
      </c>
      <c r="AF227" s="15">
        <v>10</v>
      </c>
      <c r="AG227" s="15">
        <v>10</v>
      </c>
      <c r="AH227" s="15">
        <v>10</v>
      </c>
      <c r="AI227" s="15">
        <v>10</v>
      </c>
      <c r="AJ227" s="15">
        <v>10</v>
      </c>
      <c r="AK227" s="15">
        <v>10</v>
      </c>
      <c r="AL227" s="15">
        <v>10</v>
      </c>
      <c r="AM227" s="15">
        <v>10</v>
      </c>
      <c r="AN227" s="197">
        <v>10</v>
      </c>
      <c r="AO227" s="197">
        <v>10</v>
      </c>
      <c r="AP227" s="197">
        <v>10</v>
      </c>
      <c r="AQ227" s="197">
        <v>10</v>
      </c>
    </row>
    <row r="228" spans="26:54">
      <c r="Z228" s="31" t="s">
        <v>43</v>
      </c>
      <c r="AA228" s="33" t="e">
        <f>HLOOKUP(YEAR(Kalkulationsblatt!$Q$22),$AE$217:$BD$237,12,TRUE)</f>
        <v>#N/A</v>
      </c>
      <c r="AB228" s="31"/>
      <c r="AC228" s="31" t="s">
        <v>43</v>
      </c>
      <c r="AD228" s="15" t="s">
        <v>43</v>
      </c>
      <c r="AE228" s="15">
        <v>11</v>
      </c>
      <c r="AF228" s="15">
        <v>11</v>
      </c>
      <c r="AG228" s="15">
        <v>11</v>
      </c>
      <c r="AH228" s="15">
        <v>11</v>
      </c>
      <c r="AI228" s="15">
        <v>11</v>
      </c>
      <c r="AJ228" s="15">
        <v>11</v>
      </c>
      <c r="AK228" s="15">
        <v>11</v>
      </c>
      <c r="AL228" s="15">
        <v>11</v>
      </c>
      <c r="AM228" s="15">
        <v>11</v>
      </c>
      <c r="AN228" s="197">
        <v>11</v>
      </c>
      <c r="AO228" s="197">
        <v>11</v>
      </c>
      <c r="AP228" s="197">
        <v>11</v>
      </c>
      <c r="AQ228" s="197">
        <v>11</v>
      </c>
    </row>
    <row r="229" spans="26:54">
      <c r="Z229" s="31" t="s">
        <v>44</v>
      </c>
      <c r="AA229" s="33" t="e">
        <f>HLOOKUP(YEAR(Kalkulationsblatt!$Q$22),$AE$217:$BD$237,13,TRUE)</f>
        <v>#N/A</v>
      </c>
      <c r="AB229" s="31"/>
      <c r="AC229" s="31" t="s">
        <v>44</v>
      </c>
      <c r="AD229" s="15" t="s">
        <v>44</v>
      </c>
      <c r="AE229" s="15">
        <v>12</v>
      </c>
      <c r="AF229" s="15">
        <v>12</v>
      </c>
      <c r="AG229" s="15">
        <v>12</v>
      </c>
      <c r="AH229" s="15">
        <v>12</v>
      </c>
      <c r="AI229" s="15">
        <v>12</v>
      </c>
      <c r="AJ229" s="15">
        <v>12</v>
      </c>
      <c r="AK229" s="15">
        <v>12</v>
      </c>
      <c r="AL229" s="15">
        <v>12</v>
      </c>
      <c r="AM229" s="15">
        <v>12</v>
      </c>
      <c r="AN229" s="197">
        <v>12</v>
      </c>
      <c r="AO229" s="197">
        <v>12</v>
      </c>
      <c r="AP229" s="197">
        <v>12</v>
      </c>
      <c r="AQ229" s="197">
        <v>12</v>
      </c>
    </row>
    <row r="230" spans="26:54">
      <c r="Z230" s="31" t="s">
        <v>45</v>
      </c>
      <c r="AA230" s="33" t="e">
        <f>HLOOKUP(YEAR(Kalkulationsblatt!$Q$22),$AE$217:$BD$237,14,TRUE)</f>
        <v>#N/A</v>
      </c>
      <c r="AB230" s="31"/>
      <c r="AC230" s="31" t="s">
        <v>45</v>
      </c>
      <c r="AD230" s="15" t="s">
        <v>45</v>
      </c>
      <c r="AE230" s="15">
        <v>13</v>
      </c>
      <c r="AF230" s="15">
        <v>13</v>
      </c>
      <c r="AG230" s="15">
        <v>13</v>
      </c>
      <c r="AH230" s="15">
        <v>13</v>
      </c>
      <c r="AI230" s="15">
        <v>13</v>
      </c>
      <c r="AJ230" s="15">
        <v>13</v>
      </c>
      <c r="AK230" s="15">
        <v>13</v>
      </c>
      <c r="AL230" s="15">
        <v>13</v>
      </c>
      <c r="AM230" s="15">
        <v>13</v>
      </c>
      <c r="AN230" s="197">
        <v>13</v>
      </c>
      <c r="AO230" s="197">
        <v>13</v>
      </c>
      <c r="AP230" s="197">
        <v>13</v>
      </c>
      <c r="AQ230" s="197">
        <v>13</v>
      </c>
    </row>
    <row r="231" spans="26:54">
      <c r="Z231" s="31" t="s">
        <v>47</v>
      </c>
      <c r="AA231" s="33" t="e">
        <f>HLOOKUP(YEAR(Kalkulationsblatt!$Q$22),$AE$217:$BD$237,15,TRUE)</f>
        <v>#N/A</v>
      </c>
      <c r="AB231" s="31"/>
      <c r="AC231" s="31" t="s">
        <v>47</v>
      </c>
      <c r="AD231" s="15" t="s">
        <v>47</v>
      </c>
      <c r="AE231" s="15">
        <v>14</v>
      </c>
      <c r="AF231" s="15">
        <v>14</v>
      </c>
      <c r="AG231" s="15">
        <v>14</v>
      </c>
      <c r="AH231" s="15">
        <v>14</v>
      </c>
      <c r="AI231" s="15">
        <v>14</v>
      </c>
      <c r="AJ231" s="15">
        <v>14</v>
      </c>
      <c r="AK231" s="15">
        <v>14</v>
      </c>
      <c r="AL231" s="15">
        <v>14</v>
      </c>
      <c r="AM231" s="15">
        <v>14</v>
      </c>
      <c r="AN231" s="197">
        <v>14</v>
      </c>
      <c r="AO231" s="197">
        <v>14</v>
      </c>
      <c r="AP231" s="197">
        <v>14</v>
      </c>
      <c r="AQ231" s="197">
        <v>14</v>
      </c>
    </row>
    <row r="232" spans="26:54">
      <c r="Z232" s="31" t="s">
        <v>48</v>
      </c>
      <c r="AA232" s="33" t="e">
        <f>HLOOKUP(YEAR(Kalkulationsblatt!$Q$22),$AE$217:$BD$237,16,TRUE)</f>
        <v>#N/A</v>
      </c>
      <c r="AB232" s="31"/>
      <c r="AC232" s="31" t="s">
        <v>48</v>
      </c>
      <c r="AD232" s="15" t="s">
        <v>48</v>
      </c>
      <c r="AE232" s="15">
        <v>15</v>
      </c>
      <c r="AF232" s="15">
        <v>15</v>
      </c>
      <c r="AG232" s="15">
        <v>15</v>
      </c>
      <c r="AH232" s="15">
        <v>15</v>
      </c>
      <c r="AI232" s="15">
        <v>15</v>
      </c>
      <c r="AJ232" s="15">
        <v>15</v>
      </c>
      <c r="AK232" s="15">
        <v>15</v>
      </c>
      <c r="AL232" s="15">
        <v>15</v>
      </c>
      <c r="AM232" s="15">
        <v>15</v>
      </c>
      <c r="AN232" s="197">
        <v>15</v>
      </c>
      <c r="AO232" s="197">
        <v>15</v>
      </c>
      <c r="AP232" s="197">
        <v>15</v>
      </c>
      <c r="AQ232" s="197">
        <v>15</v>
      </c>
    </row>
    <row r="233" spans="26:54">
      <c r="Z233" s="31" t="s">
        <v>105</v>
      </c>
      <c r="AA233" s="33" t="e">
        <f>HLOOKUP(YEAR(Kalkulationsblatt!$Q$22),$AE$217:$BD$237,17,TRUE)</f>
        <v>#N/A</v>
      </c>
      <c r="AB233" s="31"/>
      <c r="AC233" s="31" t="s">
        <v>105</v>
      </c>
      <c r="AD233" s="15" t="s">
        <v>105</v>
      </c>
      <c r="AE233" s="15">
        <v>16</v>
      </c>
      <c r="AF233" s="15">
        <v>16</v>
      </c>
      <c r="AG233" s="15">
        <v>16</v>
      </c>
      <c r="AH233" s="15">
        <v>16</v>
      </c>
      <c r="AI233" s="15">
        <v>16</v>
      </c>
      <c r="AJ233" s="15">
        <v>16</v>
      </c>
      <c r="AK233" s="15">
        <v>16</v>
      </c>
      <c r="AL233" s="15">
        <v>16</v>
      </c>
      <c r="AM233" s="15">
        <v>16</v>
      </c>
      <c r="AN233" s="197">
        <v>16</v>
      </c>
      <c r="AO233" s="197">
        <v>16</v>
      </c>
      <c r="AP233" s="197">
        <v>16</v>
      </c>
      <c r="AQ233" s="197">
        <v>16</v>
      </c>
    </row>
    <row r="234" spans="26:54">
      <c r="Z234" s="31" t="s">
        <v>104</v>
      </c>
      <c r="AA234" s="33" t="e">
        <f>HLOOKUP(YEAR(Kalkulationsblatt!$Q$22),$AE$217:$BD$237,18,TRUE)</f>
        <v>#N/A</v>
      </c>
      <c r="AB234" s="31"/>
      <c r="AC234" s="31" t="s">
        <v>104</v>
      </c>
      <c r="AD234" s="15" t="s">
        <v>104</v>
      </c>
      <c r="AE234" s="15">
        <v>17</v>
      </c>
      <c r="AF234" s="15">
        <v>17</v>
      </c>
      <c r="AG234" s="15">
        <v>17</v>
      </c>
      <c r="AH234" s="15">
        <v>17</v>
      </c>
      <c r="AI234" s="15">
        <v>17</v>
      </c>
      <c r="AJ234" s="15">
        <v>17</v>
      </c>
      <c r="AK234" s="15">
        <v>17</v>
      </c>
      <c r="AL234" s="15">
        <v>17</v>
      </c>
      <c r="AM234" s="15">
        <v>17</v>
      </c>
      <c r="AN234" s="197">
        <v>17</v>
      </c>
      <c r="AO234" s="197">
        <v>17</v>
      </c>
      <c r="AP234" s="197">
        <v>17</v>
      </c>
      <c r="AQ234" s="197">
        <v>17</v>
      </c>
    </row>
    <row r="235" spans="26:54" ht="15">
      <c r="Z235" s="32"/>
      <c r="AA235" s="32"/>
      <c r="AB235" s="32"/>
      <c r="AC235" s="32"/>
      <c r="AD235"/>
      <c r="AE235" s="15"/>
      <c r="AF235" s="15"/>
      <c r="AG235" s="15"/>
      <c r="AH235"/>
      <c r="AI235"/>
      <c r="AJ235"/>
    </row>
    <row r="236" spans="26:54" ht="15">
      <c r="Z236" s="32"/>
      <c r="AA236" s="32"/>
      <c r="AB236" s="32"/>
      <c r="AC236" s="32"/>
      <c r="AD236"/>
      <c r="AE236" s="15"/>
      <c r="AF236" s="15"/>
      <c r="AG236" s="15"/>
      <c r="AH236"/>
      <c r="AI236"/>
      <c r="AJ236"/>
    </row>
    <row r="237" spans="26:54" ht="15">
      <c r="Z237" s="32"/>
      <c r="AA237" s="32"/>
      <c r="AB237" s="32"/>
      <c r="AC237" s="32"/>
      <c r="AD237" s="15"/>
      <c r="AE237" s="15"/>
      <c r="AF237" s="15"/>
      <c r="AG237"/>
      <c r="AH237"/>
      <c r="AI237"/>
      <c r="AJ237"/>
    </row>
    <row r="238" spans="26:54" ht="15">
      <c r="Z238" s="15" t="s">
        <v>5</v>
      </c>
      <c r="AA238" s="15"/>
      <c r="AB238" s="15"/>
      <c r="AC238" s="15"/>
      <c r="AF238" t="s">
        <v>116</v>
      </c>
      <c r="AG238"/>
      <c r="AH238"/>
      <c r="AI238"/>
      <c r="AJ238" t="s">
        <v>119</v>
      </c>
      <c r="AK238"/>
      <c r="AM238"/>
    </row>
    <row r="239" spans="26:54" ht="15">
      <c r="Z239" s="15"/>
      <c r="AA239" s="15"/>
      <c r="AB239" s="15"/>
      <c r="AC239" s="15"/>
      <c r="AF239"/>
      <c r="AG239"/>
      <c r="AH239"/>
      <c r="AI239"/>
      <c r="AJ239"/>
      <c r="AK239"/>
      <c r="AL239"/>
      <c r="AM239"/>
    </row>
    <row r="240" spans="26:54" ht="15">
      <c r="Z240" s="31" t="s">
        <v>30</v>
      </c>
      <c r="AA240" s="223">
        <v>15</v>
      </c>
      <c r="AB240" s="223"/>
      <c r="AC240" s="223" t="s">
        <v>9</v>
      </c>
      <c r="AF240" t="s">
        <v>107</v>
      </c>
      <c r="AG240" t="s">
        <v>115</v>
      </c>
      <c r="AH240"/>
      <c r="AI240"/>
      <c r="AJ240" s="15" t="s">
        <v>6</v>
      </c>
      <c r="AK240" s="34">
        <f>YEAR(Kalkulationsblatt!Q22)</f>
        <v>1900</v>
      </c>
      <c r="AL240" s="15" t="s">
        <v>6</v>
      </c>
      <c r="AM240" s="226">
        <v>2013</v>
      </c>
      <c r="AN240" s="199">
        <v>2014</v>
      </c>
      <c r="AO240" s="199">
        <v>2015</v>
      </c>
      <c r="AP240" s="199">
        <v>2016</v>
      </c>
      <c r="AQ240" s="199">
        <v>2017</v>
      </c>
      <c r="AR240" s="199">
        <v>2018</v>
      </c>
      <c r="AS240" s="199">
        <v>2019</v>
      </c>
      <c r="AT240" s="199">
        <v>2020</v>
      </c>
      <c r="AU240" s="199">
        <v>2021</v>
      </c>
      <c r="AV240" s="199">
        <v>2022</v>
      </c>
      <c r="AW240" s="199">
        <v>2023</v>
      </c>
      <c r="AX240" s="199">
        <v>2024</v>
      </c>
      <c r="AY240" s="199">
        <v>2025</v>
      </c>
      <c r="AZ240" s="198">
        <v>2026</v>
      </c>
      <c r="BA240" s="198">
        <v>2027</v>
      </c>
      <c r="BB240" s="198">
        <v>2028</v>
      </c>
    </row>
    <row r="241" spans="26:54" ht="15">
      <c r="Z241" s="31" t="s">
        <v>31</v>
      </c>
      <c r="AA241" s="223">
        <v>16</v>
      </c>
      <c r="AB241" s="223"/>
      <c r="AC241" s="223" t="s">
        <v>9</v>
      </c>
      <c r="AF241">
        <v>2012</v>
      </c>
      <c r="AG241">
        <v>1.5</v>
      </c>
      <c r="AH241"/>
      <c r="AI241"/>
      <c r="AJ241" s="225" t="s">
        <v>121</v>
      </c>
      <c r="AK241" s="33" t="e">
        <f>HLOOKUP(YEAR(Kalkulationsblatt!$Q$22),$AM$240:$BH$275,2,FALSE)</f>
        <v>#N/A</v>
      </c>
      <c r="AL241" s="225" t="s">
        <v>121</v>
      </c>
      <c r="AM241" s="223">
        <v>18.63</v>
      </c>
      <c r="AN241" s="223">
        <v>18.63</v>
      </c>
      <c r="AO241" s="223">
        <v>18.63</v>
      </c>
      <c r="AP241" s="223">
        <v>18.63</v>
      </c>
      <c r="AQ241" s="198">
        <v>17.43</v>
      </c>
      <c r="AR241" s="198">
        <v>15.84</v>
      </c>
      <c r="AS241" s="198">
        <v>13.39</v>
      </c>
      <c r="AT241" s="198">
        <v>16.89</v>
      </c>
      <c r="AU241" s="198">
        <v>15.49</v>
      </c>
      <c r="AV241" s="198">
        <v>14.94</v>
      </c>
      <c r="AW241" s="198">
        <v>16.34</v>
      </c>
      <c r="AX241" s="198">
        <v>26.24</v>
      </c>
      <c r="AY241" s="198">
        <v>22.46</v>
      </c>
      <c r="AZ241" s="198">
        <v>22.46</v>
      </c>
      <c r="BA241" s="198">
        <v>22.46</v>
      </c>
      <c r="BB241" s="198">
        <v>22.46</v>
      </c>
    </row>
    <row r="242" spans="26:54" ht="15">
      <c r="Z242" s="31" t="s">
        <v>33</v>
      </c>
      <c r="AA242" s="223">
        <v>6</v>
      </c>
      <c r="AB242" s="223"/>
      <c r="AC242" s="223" t="s">
        <v>34</v>
      </c>
      <c r="AF242" s="59">
        <v>2013</v>
      </c>
      <c r="AG242">
        <v>1.48</v>
      </c>
      <c r="AH242"/>
      <c r="AI242"/>
      <c r="AJ242" s="225" t="s">
        <v>1241</v>
      </c>
      <c r="AK242" s="33" t="e">
        <f>HLOOKUP(YEAR(Kalkulationsblatt!$Q$22),$AM$240:$BH$276,3,FALSE)</f>
        <v>#N/A</v>
      </c>
      <c r="AL242" s="225" t="s">
        <v>1241</v>
      </c>
      <c r="AM242" s="223">
        <v>18.45</v>
      </c>
      <c r="AN242" s="223">
        <v>18.45</v>
      </c>
      <c r="AO242" s="223">
        <v>18.45</v>
      </c>
      <c r="AP242" s="223">
        <v>18.45</v>
      </c>
      <c r="AQ242" s="198">
        <v>23.76</v>
      </c>
      <c r="AR242" s="198">
        <v>24.7</v>
      </c>
      <c r="AS242" s="198">
        <v>25.4</v>
      </c>
      <c r="AT242" s="198">
        <v>30.26</v>
      </c>
      <c r="AU242" s="198">
        <v>29.53</v>
      </c>
      <c r="AV242" s="198">
        <v>23.72</v>
      </c>
      <c r="AW242" s="198">
        <v>21.67</v>
      </c>
      <c r="AX242" s="198">
        <v>19.41</v>
      </c>
      <c r="AY242" s="198">
        <v>20.64</v>
      </c>
      <c r="AZ242" s="198">
        <v>20.64</v>
      </c>
      <c r="BA242" s="198">
        <v>20.64</v>
      </c>
      <c r="BB242" s="198">
        <v>20.64</v>
      </c>
    </row>
    <row r="243" spans="26:54" ht="15">
      <c r="Z243" s="31" t="s">
        <v>35</v>
      </c>
      <c r="AA243" s="223">
        <v>7</v>
      </c>
      <c r="AB243" s="223"/>
      <c r="AC243" s="223" t="s">
        <v>34</v>
      </c>
      <c r="AF243" s="59">
        <v>2014</v>
      </c>
      <c r="AG243">
        <v>1.48</v>
      </c>
      <c r="AH243"/>
      <c r="AI243"/>
      <c r="AJ243" s="225" t="s">
        <v>1242</v>
      </c>
      <c r="AK243" s="33" t="e">
        <f>HLOOKUP(YEAR(Kalkulationsblatt!$Q$22),$AM$240:$BH$274,4,FALSE)</f>
        <v>#N/A</v>
      </c>
      <c r="AL243" s="225" t="s">
        <v>1242</v>
      </c>
      <c r="AM243" s="223">
        <v>14.35</v>
      </c>
      <c r="AN243" s="223">
        <v>14.35</v>
      </c>
      <c r="AO243" s="223">
        <v>14.35</v>
      </c>
      <c r="AP243" s="223">
        <v>14.35</v>
      </c>
      <c r="AQ243" s="198">
        <v>15.08</v>
      </c>
      <c r="AR243" s="198">
        <v>14.96</v>
      </c>
      <c r="AS243" s="198">
        <v>14.1</v>
      </c>
      <c r="AT243" s="198">
        <v>15.9</v>
      </c>
      <c r="AU243" s="198">
        <v>16</v>
      </c>
      <c r="AV243" s="198">
        <v>14.29</v>
      </c>
      <c r="AW243" s="198">
        <v>12.16</v>
      </c>
      <c r="AX243" s="198">
        <v>11.12</v>
      </c>
      <c r="AY243" s="198">
        <v>13.63</v>
      </c>
      <c r="AZ243" s="198">
        <v>13.63</v>
      </c>
      <c r="BA243" s="198">
        <v>13.63</v>
      </c>
      <c r="BB243" s="198">
        <v>13.63</v>
      </c>
    </row>
    <row r="244" spans="26:54" ht="15">
      <c r="Z244" s="31" t="s">
        <v>37</v>
      </c>
      <c r="AA244" s="223">
        <v>7</v>
      </c>
      <c r="AB244" s="223"/>
      <c r="AC244" s="223" t="s">
        <v>34</v>
      </c>
      <c r="AF244" s="59">
        <v>2015</v>
      </c>
      <c r="AG244">
        <v>1.53</v>
      </c>
      <c r="AH244"/>
      <c r="AI244"/>
      <c r="AJ244" s="225" t="s">
        <v>122</v>
      </c>
      <c r="AK244" s="33" t="e">
        <f>HLOOKUP(YEAR(Kalkulationsblatt!$Q$22),$AM$240:$BI$276,5,FALSE)</f>
        <v>#N/A</v>
      </c>
      <c r="AL244" s="225" t="s">
        <v>122</v>
      </c>
      <c r="AM244" s="223">
        <v>25.12</v>
      </c>
      <c r="AN244" s="223">
        <v>25.12</v>
      </c>
      <c r="AO244" s="223">
        <v>25.12</v>
      </c>
      <c r="AP244" s="223">
        <v>25.12</v>
      </c>
      <c r="AQ244" s="198">
        <v>28.59</v>
      </c>
      <c r="AR244" s="198">
        <v>29.21</v>
      </c>
      <c r="AS244" s="198">
        <v>28.76</v>
      </c>
      <c r="AT244" s="198">
        <v>29.79</v>
      </c>
      <c r="AU244" s="198">
        <v>30.58</v>
      </c>
      <c r="AV244" s="198">
        <v>26.21</v>
      </c>
      <c r="AW244" s="198">
        <v>22.01</v>
      </c>
      <c r="AX244" s="198">
        <v>20.239999999999998</v>
      </c>
      <c r="AY244" s="198">
        <v>21.71</v>
      </c>
      <c r="AZ244" s="198">
        <v>21.71</v>
      </c>
      <c r="BA244" s="198">
        <v>21.71</v>
      </c>
      <c r="BB244" s="198">
        <v>21.71</v>
      </c>
    </row>
    <row r="245" spans="26:54" ht="15">
      <c r="Z245" s="228" t="s">
        <v>1246</v>
      </c>
      <c r="AA245" s="223">
        <v>8</v>
      </c>
      <c r="AB245" s="223"/>
      <c r="AC245" s="223" t="s">
        <v>34</v>
      </c>
      <c r="AF245" s="59">
        <v>2016</v>
      </c>
      <c r="AG245">
        <v>1.59</v>
      </c>
      <c r="AH245"/>
      <c r="AI245"/>
      <c r="AJ245" s="225" t="s">
        <v>123</v>
      </c>
      <c r="AK245" s="33" t="e">
        <f>HLOOKUP(YEAR(Kalkulationsblatt!$Q$22),$AM$240:$BH$276,6,FALSE)</f>
        <v>#N/A</v>
      </c>
      <c r="AL245" s="225" t="s">
        <v>123</v>
      </c>
      <c r="AM245" s="223">
        <v>23.41</v>
      </c>
      <c r="AN245" s="223">
        <v>23.41</v>
      </c>
      <c r="AO245" s="223">
        <v>23.41</v>
      </c>
      <c r="AP245" s="223">
        <v>23.41</v>
      </c>
      <c r="AQ245" s="198">
        <v>24.23</v>
      </c>
      <c r="AR245" s="198">
        <v>29.78</v>
      </c>
      <c r="AS245" s="198">
        <v>35.42</v>
      </c>
      <c r="AT245" s="198">
        <v>30.86</v>
      </c>
      <c r="AU245" s="198">
        <v>35.880000000000003</v>
      </c>
      <c r="AV245" s="198">
        <v>28.02</v>
      </c>
      <c r="AW245" s="198">
        <v>18.010000000000002</v>
      </c>
      <c r="AX245" s="198">
        <v>15.36</v>
      </c>
      <c r="AY245" s="198">
        <v>24.51</v>
      </c>
      <c r="AZ245" s="198">
        <v>24.51</v>
      </c>
      <c r="BA245" s="198">
        <v>24.51</v>
      </c>
      <c r="BB245" s="198">
        <v>24.51</v>
      </c>
    </row>
    <row r="246" spans="26:54" ht="15">
      <c r="Z246" s="228" t="s">
        <v>1247</v>
      </c>
      <c r="AA246" s="223">
        <v>8</v>
      </c>
      <c r="AB246" s="223"/>
      <c r="AC246" s="223" t="s">
        <v>34</v>
      </c>
      <c r="AD246" s="198"/>
      <c r="AF246" s="59">
        <v>2017</v>
      </c>
      <c r="AG246">
        <v>1.53</v>
      </c>
      <c r="AH246"/>
      <c r="AI246"/>
      <c r="AJ246" s="225" t="s">
        <v>124</v>
      </c>
      <c r="AK246" s="33" t="e">
        <f>HLOOKUP(YEAR(Kalkulationsblatt!$Q$22),$AM$240:$BH$274,7,FALSE)</f>
        <v>#N/A</v>
      </c>
      <c r="AL246" s="225" t="s">
        <v>124</v>
      </c>
      <c r="AM246" s="223">
        <v>15.3</v>
      </c>
      <c r="AN246" s="223">
        <v>15.3</v>
      </c>
      <c r="AO246" s="223">
        <v>15.3</v>
      </c>
      <c r="AP246" s="223">
        <v>15.3</v>
      </c>
      <c r="AQ246" s="198">
        <v>12.93</v>
      </c>
      <c r="AR246" s="198">
        <v>15.45</v>
      </c>
      <c r="AS246" s="198">
        <v>15.02</v>
      </c>
      <c r="AT246" s="198">
        <v>15.28</v>
      </c>
      <c r="AU246" s="198">
        <v>16.329999999999998</v>
      </c>
      <c r="AV246" s="198">
        <v>15.03</v>
      </c>
      <c r="AW246" s="198">
        <v>13.01</v>
      </c>
      <c r="AX246" s="198">
        <v>12.89</v>
      </c>
      <c r="AY246" s="198">
        <v>16.399999999999999</v>
      </c>
      <c r="AZ246" s="198">
        <v>16.399999999999999</v>
      </c>
      <c r="BA246" s="198">
        <v>16.399999999999999</v>
      </c>
      <c r="BB246" s="198">
        <v>16.399999999999999</v>
      </c>
    </row>
    <row r="247" spans="26:54" ht="15">
      <c r="Z247" s="228" t="s">
        <v>1248</v>
      </c>
      <c r="AA247" s="223">
        <v>8</v>
      </c>
      <c r="AB247" s="223"/>
      <c r="AC247" s="223" t="s">
        <v>34</v>
      </c>
      <c r="AD247" s="198"/>
      <c r="AF247" s="59">
        <v>2018</v>
      </c>
      <c r="AG247">
        <v>1.5</v>
      </c>
      <c r="AH247"/>
      <c r="AI247"/>
      <c r="AJ247" s="225" t="s">
        <v>125</v>
      </c>
      <c r="AK247" s="33" t="e">
        <f>HLOOKUP(YEAR(Kalkulationsblatt!$Q$22),$AM$240:$BH$275,8,FALSE)</f>
        <v>#N/A</v>
      </c>
      <c r="AL247" s="225" t="s">
        <v>125</v>
      </c>
      <c r="AM247" s="223">
        <v>150.21</v>
      </c>
      <c r="AN247" s="223">
        <v>150.21</v>
      </c>
      <c r="AO247" s="223">
        <v>150.21</v>
      </c>
      <c r="AP247" s="223">
        <v>150.21</v>
      </c>
      <c r="AQ247" s="198">
        <v>176.38</v>
      </c>
      <c r="AR247" s="198">
        <v>224.17</v>
      </c>
      <c r="AS247" s="198">
        <v>82.26</v>
      </c>
      <c r="AT247" s="198">
        <v>87.36</v>
      </c>
      <c r="AU247" s="198">
        <v>124.47</v>
      </c>
      <c r="AV247" s="198">
        <v>149.66999999999999</v>
      </c>
      <c r="AW247" s="198">
        <v>68.489999999999995</v>
      </c>
      <c r="AX247" s="198">
        <v>69.540000000000006</v>
      </c>
      <c r="AY247" s="198">
        <v>83.6</v>
      </c>
      <c r="AZ247" s="198">
        <v>83.6</v>
      </c>
      <c r="BA247" s="198">
        <v>83.6</v>
      </c>
      <c r="BB247" s="198">
        <v>83.6</v>
      </c>
    </row>
    <row r="248" spans="26:54" ht="15">
      <c r="Z248" s="31" t="s">
        <v>39</v>
      </c>
      <c r="AA248" s="223">
        <v>8</v>
      </c>
      <c r="AB248" s="223"/>
      <c r="AC248" s="223" t="s">
        <v>34</v>
      </c>
      <c r="AF248" s="59">
        <v>2019</v>
      </c>
      <c r="AG248">
        <v>1.5</v>
      </c>
      <c r="AH248"/>
      <c r="AI248"/>
      <c r="AJ248" s="225" t="s">
        <v>1243</v>
      </c>
      <c r="AK248" s="33" t="e">
        <f>HLOOKUP(YEAR(Kalkulationsblatt!$Q$22),$AM$240:$BH$276,9,FALSE)</f>
        <v>#N/A</v>
      </c>
      <c r="AL248" s="225" t="s">
        <v>1243</v>
      </c>
      <c r="AM248" s="223">
        <v>19.14</v>
      </c>
      <c r="AN248" s="223">
        <v>19.14</v>
      </c>
      <c r="AO248" s="223">
        <v>19.14</v>
      </c>
      <c r="AP248" s="223">
        <v>19.14</v>
      </c>
      <c r="AQ248" s="198">
        <v>25.12</v>
      </c>
      <c r="AR248" s="198">
        <v>26.21</v>
      </c>
      <c r="AS248" s="198">
        <v>25.47</v>
      </c>
      <c r="AT248" s="198">
        <v>27.41</v>
      </c>
      <c r="AU248" s="198">
        <v>28.77</v>
      </c>
      <c r="AV248" s="198">
        <v>25.68</v>
      </c>
      <c r="AW248" s="198">
        <v>31.54</v>
      </c>
      <c r="AX248" s="198">
        <v>38.53</v>
      </c>
      <c r="AY248" s="198">
        <v>57.36</v>
      </c>
      <c r="AZ248" s="198">
        <v>57.36</v>
      </c>
      <c r="BA248" s="198">
        <v>57.36</v>
      </c>
      <c r="BB248" s="198">
        <v>57.36</v>
      </c>
    </row>
    <row r="249" spans="26:54" ht="15">
      <c r="Z249" s="31" t="s">
        <v>40</v>
      </c>
      <c r="AA249" s="223">
        <v>12</v>
      </c>
      <c r="AB249" s="223"/>
      <c r="AC249" s="223" t="s">
        <v>34</v>
      </c>
      <c r="AF249" s="59">
        <v>2020</v>
      </c>
      <c r="AG249">
        <v>1.57</v>
      </c>
      <c r="AH249"/>
      <c r="AI249"/>
      <c r="AJ249" s="225" t="s">
        <v>1244</v>
      </c>
      <c r="AK249" s="33" t="e">
        <f>HLOOKUP(YEAR(Kalkulationsblatt!$Q$22),$AM$240:$BH$276,10,FALSE)</f>
        <v>#N/A</v>
      </c>
      <c r="AL249" s="225" t="s">
        <v>1244</v>
      </c>
      <c r="AM249" s="223">
        <v>19.14</v>
      </c>
      <c r="AN249" s="223">
        <v>19.14</v>
      </c>
      <c r="AO249" s="223">
        <v>19.14</v>
      </c>
      <c r="AP249" s="223">
        <v>19.14</v>
      </c>
      <c r="AQ249" s="198">
        <v>25.12</v>
      </c>
      <c r="AR249" s="198">
        <v>26.21</v>
      </c>
      <c r="AS249" s="198">
        <v>25.47</v>
      </c>
      <c r="AT249" s="198">
        <v>27.41</v>
      </c>
      <c r="AU249" s="198">
        <v>28.77</v>
      </c>
      <c r="AV249" s="198">
        <v>25.68</v>
      </c>
      <c r="AW249" s="223">
        <v>43.3</v>
      </c>
      <c r="AX249" s="223">
        <v>46.33</v>
      </c>
      <c r="AY249" s="223">
        <v>83.6</v>
      </c>
      <c r="AZ249" s="223">
        <v>83.6</v>
      </c>
      <c r="BA249" s="223">
        <v>83.6</v>
      </c>
      <c r="BB249" s="223">
        <v>83.6</v>
      </c>
    </row>
    <row r="250" spans="26:54" ht="15">
      <c r="Z250" s="31" t="s">
        <v>41</v>
      </c>
      <c r="AA250" s="223">
        <v>11</v>
      </c>
      <c r="AB250" s="223"/>
      <c r="AC250" s="223" t="s">
        <v>34</v>
      </c>
      <c r="AF250" s="59">
        <v>2021</v>
      </c>
      <c r="AG250">
        <v>1.56</v>
      </c>
      <c r="AH250"/>
      <c r="AI250"/>
      <c r="AJ250" s="225" t="s">
        <v>1249</v>
      </c>
      <c r="AK250" s="33" t="e">
        <f>HLOOKUP(YEAR(Kalkulationsblatt!$Q$22),$AM$240:$BH$278,11,FALSE)</f>
        <v>#N/A</v>
      </c>
      <c r="AL250" s="225" t="s">
        <v>1249</v>
      </c>
      <c r="AM250" s="223">
        <v>0</v>
      </c>
      <c r="AN250" s="223">
        <v>0</v>
      </c>
      <c r="AO250" s="223">
        <v>0</v>
      </c>
      <c r="AP250" s="223">
        <v>0</v>
      </c>
      <c r="AQ250" s="198">
        <v>0</v>
      </c>
      <c r="AR250" s="198">
        <v>0</v>
      </c>
      <c r="AS250" s="198">
        <v>0</v>
      </c>
      <c r="AT250" s="198">
        <v>0</v>
      </c>
      <c r="AU250" s="198">
        <v>0</v>
      </c>
      <c r="AV250" s="198">
        <v>0</v>
      </c>
      <c r="AW250" s="223">
        <v>0</v>
      </c>
      <c r="AX250" s="223">
        <v>239.73</v>
      </c>
      <c r="AY250" s="223">
        <v>309.87</v>
      </c>
      <c r="AZ250" s="223">
        <v>309.87</v>
      </c>
      <c r="BA250" s="223">
        <v>309.87</v>
      </c>
      <c r="BB250" s="223">
        <v>309.87</v>
      </c>
    </row>
    <row r="251" spans="26:54" ht="15">
      <c r="Z251" s="31" t="s">
        <v>42</v>
      </c>
      <c r="AA251" s="223">
        <v>10</v>
      </c>
      <c r="AB251" s="223"/>
      <c r="AC251" s="223" t="s">
        <v>34</v>
      </c>
      <c r="AF251" s="59">
        <v>2022</v>
      </c>
      <c r="AG251">
        <v>1.54</v>
      </c>
      <c r="AH251"/>
      <c r="AI251"/>
      <c r="AJ251" s="225" t="s">
        <v>1250</v>
      </c>
      <c r="AK251" s="33" t="e">
        <f>HLOOKUP(YEAR(Kalkulationsblatt!$Q$22),$AM$240:$BH$278,12,TRUE)</f>
        <v>#N/A</v>
      </c>
      <c r="AL251" s="225" t="s">
        <v>1250</v>
      </c>
      <c r="AM251" s="223">
        <v>0</v>
      </c>
      <c r="AN251" s="223">
        <v>0</v>
      </c>
      <c r="AO251" s="223">
        <v>0</v>
      </c>
      <c r="AP251" s="223">
        <v>0</v>
      </c>
      <c r="AQ251" s="198">
        <v>0</v>
      </c>
      <c r="AR251" s="198">
        <v>0</v>
      </c>
      <c r="AS251" s="198">
        <v>0</v>
      </c>
      <c r="AT251" s="198">
        <v>0</v>
      </c>
      <c r="AU251" s="198">
        <v>0</v>
      </c>
      <c r="AV251" s="198">
        <v>0</v>
      </c>
      <c r="AW251" s="223">
        <v>0</v>
      </c>
      <c r="AX251" s="223">
        <v>218.06</v>
      </c>
      <c r="AY251" s="223">
        <v>257.39</v>
      </c>
      <c r="AZ251" s="223">
        <v>257.39</v>
      </c>
      <c r="BA251" s="223">
        <v>257.39</v>
      </c>
      <c r="BB251" s="223">
        <v>257.39</v>
      </c>
    </row>
    <row r="252" spans="26:54" ht="15">
      <c r="Z252" s="31" t="s">
        <v>43</v>
      </c>
      <c r="AA252" s="230" t="s">
        <v>24</v>
      </c>
      <c r="AB252" s="223"/>
      <c r="AC252" s="223" t="s">
        <v>34</v>
      </c>
      <c r="AF252" s="59">
        <v>2023</v>
      </c>
      <c r="AG252">
        <v>1.47</v>
      </c>
      <c r="AH252"/>
      <c r="AI252"/>
      <c r="AJ252" s="225" t="s">
        <v>1253</v>
      </c>
      <c r="AK252" s="33" t="e">
        <f>HLOOKUP(YEAR(Kalkulationsblatt!$Q$22),$AM$240:$BH$278,13,TRUE)</f>
        <v>#N/A</v>
      </c>
      <c r="AL252" s="225" t="s">
        <v>1253</v>
      </c>
      <c r="AM252" s="223">
        <v>19.14</v>
      </c>
      <c r="AN252" s="223">
        <v>19.14</v>
      </c>
      <c r="AO252" s="223">
        <v>19.14</v>
      </c>
      <c r="AP252" s="223">
        <v>19.14</v>
      </c>
      <c r="AQ252" s="198">
        <v>25.12</v>
      </c>
      <c r="AR252" s="198">
        <v>26.21</v>
      </c>
      <c r="AS252" s="198">
        <v>25.47</v>
      </c>
      <c r="AT252" s="198">
        <v>27.41</v>
      </c>
      <c r="AU252" s="198">
        <v>28.77</v>
      </c>
      <c r="AV252" s="198">
        <v>25.68</v>
      </c>
      <c r="AW252" s="223">
        <v>22.52</v>
      </c>
      <c r="AX252" s="223">
        <v>25.11</v>
      </c>
      <c r="AY252" s="223">
        <v>78.069999999999993</v>
      </c>
      <c r="AZ252" s="223">
        <v>78.069999999999993</v>
      </c>
      <c r="BA252" s="223">
        <v>78.069999999999993</v>
      </c>
      <c r="BB252" s="223">
        <v>78.069999999999993</v>
      </c>
    </row>
    <row r="253" spans="26:54" ht="15">
      <c r="Z253" s="31" t="s">
        <v>44</v>
      </c>
      <c r="AA253" s="223">
        <v>14</v>
      </c>
      <c r="AB253" s="223"/>
      <c r="AC253" s="223" t="s">
        <v>34</v>
      </c>
      <c r="AF253" s="59">
        <v>2024</v>
      </c>
      <c r="AG253">
        <v>1.5</v>
      </c>
      <c r="AH253"/>
      <c r="AI253"/>
      <c r="AJ253" s="225" t="s">
        <v>1156</v>
      </c>
      <c r="AK253" s="33" t="e">
        <f>HLOOKUP(YEAR(Kalkulationsblatt!$Q$22),$AM$240:$BH$276,14,TRUE)</f>
        <v>#N/A</v>
      </c>
      <c r="AL253" s="225" t="s">
        <v>1156</v>
      </c>
      <c r="AM253" s="223">
        <v>19.14</v>
      </c>
      <c r="AN253" s="223">
        <v>19.14</v>
      </c>
      <c r="AO253" s="223">
        <v>19.14</v>
      </c>
      <c r="AP253" s="223">
        <v>19.14</v>
      </c>
      <c r="AQ253" s="198">
        <v>25.12</v>
      </c>
      <c r="AR253" s="198">
        <v>26.21</v>
      </c>
      <c r="AS253" s="198">
        <v>25.47</v>
      </c>
      <c r="AT253" s="198">
        <v>27.41</v>
      </c>
      <c r="AU253" s="198">
        <v>28.77</v>
      </c>
      <c r="AV253" s="198">
        <v>25.68</v>
      </c>
      <c r="AW253" s="223">
        <v>22.52</v>
      </c>
      <c r="AX253" s="223">
        <v>25.11</v>
      </c>
      <c r="AY253" s="223">
        <v>28.68</v>
      </c>
      <c r="AZ253" s="223">
        <v>28.68</v>
      </c>
      <c r="BA253" s="223">
        <v>28.68</v>
      </c>
      <c r="BB253" s="223">
        <v>28.68</v>
      </c>
    </row>
    <row r="254" spans="26:54" ht="15">
      <c r="Z254" s="31" t="s">
        <v>45</v>
      </c>
      <c r="AA254" s="223"/>
      <c r="AB254" s="223"/>
      <c r="AC254" s="223" t="s">
        <v>46</v>
      </c>
      <c r="AF254" s="59">
        <v>2025</v>
      </c>
      <c r="AG254">
        <v>1.47</v>
      </c>
      <c r="AH254"/>
      <c r="AI254"/>
      <c r="AJ254"/>
      <c r="AK254" s="33" t="e">
        <f>HLOOKUP(YEAR(Kalkulationsblatt!$Q$22),$AM$240:$BH$276,14,TRUE)</f>
        <v>#N/A</v>
      </c>
      <c r="AL254" s="16"/>
      <c r="AM254" s="223">
        <v>15</v>
      </c>
      <c r="AN254" s="223">
        <v>15</v>
      </c>
      <c r="AO254" s="223">
        <v>15</v>
      </c>
      <c r="AP254" s="223">
        <v>15</v>
      </c>
      <c r="AQ254" s="223">
        <v>15</v>
      </c>
      <c r="AR254" s="223">
        <v>15</v>
      </c>
      <c r="AS254" s="223">
        <v>15</v>
      </c>
      <c r="AT254" s="223">
        <v>15</v>
      </c>
      <c r="AU254" s="223">
        <v>15</v>
      </c>
      <c r="AV254" s="223">
        <v>15</v>
      </c>
      <c r="AW254" s="223">
        <v>15</v>
      </c>
      <c r="AX254" s="223">
        <v>15</v>
      </c>
      <c r="AY254" s="223">
        <v>15</v>
      </c>
      <c r="AZ254" s="223">
        <v>15</v>
      </c>
      <c r="BA254" s="223">
        <v>15</v>
      </c>
      <c r="BB254" s="223">
        <v>15</v>
      </c>
    </row>
    <row r="255" spans="26:54" ht="15">
      <c r="Z255" s="31" t="s">
        <v>47</v>
      </c>
      <c r="AA255" s="223">
        <v>15</v>
      </c>
      <c r="AB255" s="223"/>
      <c r="AC255" s="223" t="s">
        <v>9</v>
      </c>
      <c r="AF255">
        <v>2026</v>
      </c>
      <c r="AG255">
        <v>1.47</v>
      </c>
      <c r="AH255"/>
      <c r="AI255"/>
      <c r="AJ255"/>
      <c r="AK255" s="33" t="e">
        <f>HLOOKUP(YEAR(Kalkulationsblatt!$Q$22),$AM$240:$BH$275,15,TRUE)</f>
        <v>#N/A</v>
      </c>
      <c r="AL255" s="16"/>
      <c r="AM255" s="223">
        <v>16</v>
      </c>
      <c r="AN255" s="223">
        <v>16</v>
      </c>
      <c r="AO255" s="223">
        <v>16</v>
      </c>
      <c r="AP255" s="223">
        <v>16</v>
      </c>
      <c r="AQ255" s="223">
        <v>16</v>
      </c>
      <c r="AR255" s="223">
        <v>16</v>
      </c>
      <c r="AS255" s="223">
        <v>16</v>
      </c>
      <c r="AT255" s="223">
        <v>16</v>
      </c>
      <c r="AU255" s="223">
        <v>16</v>
      </c>
      <c r="AV255" s="223">
        <v>16</v>
      </c>
      <c r="AW255" s="223">
        <v>16</v>
      </c>
      <c r="AX255" s="223">
        <v>16</v>
      </c>
      <c r="AY255" s="223">
        <v>16</v>
      </c>
      <c r="AZ255" s="223">
        <v>16</v>
      </c>
      <c r="BA255" s="223">
        <v>16</v>
      </c>
      <c r="BB255" s="223">
        <v>16</v>
      </c>
    </row>
    <row r="256" spans="26:54" ht="15">
      <c r="Z256" s="31" t="s">
        <v>48</v>
      </c>
      <c r="AA256" s="15">
        <v>17</v>
      </c>
      <c r="AB256" s="15"/>
      <c r="AC256" s="15" t="s">
        <v>9</v>
      </c>
      <c r="AF256">
        <v>2027</v>
      </c>
      <c r="AG256">
        <v>1.47</v>
      </c>
      <c r="AH256"/>
      <c r="AI256"/>
      <c r="AJ256"/>
      <c r="AK256" s="33" t="e">
        <f>HLOOKUP(YEAR(Kalkulationsblatt!$Q$22),$AM$240:$BH$277,16,TRUE)</f>
        <v>#N/A</v>
      </c>
      <c r="AL256" s="16"/>
      <c r="AM256" s="223">
        <v>17</v>
      </c>
      <c r="AN256" s="223">
        <v>17</v>
      </c>
      <c r="AO256" s="223">
        <v>17</v>
      </c>
      <c r="AP256" s="223">
        <v>17</v>
      </c>
      <c r="AQ256" s="223">
        <v>17</v>
      </c>
      <c r="AR256" s="223">
        <v>17</v>
      </c>
      <c r="AS256" s="223">
        <v>17</v>
      </c>
      <c r="AT256" s="223">
        <v>17</v>
      </c>
      <c r="AU256" s="223">
        <v>17</v>
      </c>
      <c r="AV256" s="223">
        <v>17</v>
      </c>
      <c r="AW256" s="223">
        <v>17</v>
      </c>
      <c r="AX256" s="223">
        <v>17</v>
      </c>
      <c r="AY256" s="223">
        <v>17</v>
      </c>
      <c r="AZ256" s="223">
        <v>17</v>
      </c>
      <c r="BA256" s="223">
        <v>17</v>
      </c>
      <c r="BB256" s="223">
        <v>17</v>
      </c>
    </row>
    <row r="257" spans="26:54" ht="15">
      <c r="Z257" s="31" t="s">
        <v>105</v>
      </c>
      <c r="AA257" s="15"/>
      <c r="AB257" s="15"/>
      <c r="AC257" s="15" t="s">
        <v>46</v>
      </c>
      <c r="AF257">
        <v>2028</v>
      </c>
      <c r="AG257">
        <v>1.47</v>
      </c>
      <c r="AH257"/>
      <c r="AI257"/>
      <c r="AJ257"/>
      <c r="AK257" s="33" t="e">
        <f>HLOOKUP(YEAR(Kalkulationsblatt!$Q$22),$AM$240:$BH$276,17,TRUE)</f>
        <v>#N/A</v>
      </c>
      <c r="AL257" s="16"/>
      <c r="AM257" s="223">
        <v>18</v>
      </c>
      <c r="AN257" s="223">
        <v>18</v>
      </c>
      <c r="AO257" s="223">
        <v>18</v>
      </c>
      <c r="AP257" s="223">
        <v>18</v>
      </c>
      <c r="AQ257" s="223">
        <v>18</v>
      </c>
      <c r="AR257" s="223">
        <v>18</v>
      </c>
      <c r="AS257" s="223">
        <v>18</v>
      </c>
      <c r="AT257" s="223">
        <v>18</v>
      </c>
      <c r="AU257" s="223">
        <v>18</v>
      </c>
      <c r="AV257" s="223">
        <v>18</v>
      </c>
      <c r="AW257" s="223">
        <v>18</v>
      </c>
      <c r="AX257" s="223">
        <v>18</v>
      </c>
      <c r="AY257" s="223">
        <v>18</v>
      </c>
      <c r="AZ257" s="223">
        <v>18</v>
      </c>
      <c r="BA257" s="223">
        <v>18</v>
      </c>
      <c r="BB257" s="223">
        <v>18</v>
      </c>
    </row>
    <row r="258" spans="26:54" ht="15">
      <c r="Z258" s="31" t="s">
        <v>104</v>
      </c>
      <c r="AA258" s="15"/>
      <c r="AB258" s="15"/>
      <c r="AC258" s="15" t="s">
        <v>46</v>
      </c>
      <c r="AF258">
        <v>2029</v>
      </c>
      <c r="AG258">
        <v>1.47</v>
      </c>
      <c r="AH258"/>
      <c r="AI258"/>
      <c r="AJ258"/>
      <c r="AK258" s="33" t="e">
        <f>HLOOKUP(YEAR(Kalkulationsblatt!$Q$22),$AM$240:$BH$276,18,TRUE)</f>
        <v>#N/A</v>
      </c>
      <c r="AL258" s="16"/>
      <c r="AM258" s="223">
        <v>19</v>
      </c>
      <c r="AN258" s="223">
        <v>19</v>
      </c>
      <c r="AO258" s="223">
        <v>19</v>
      </c>
      <c r="AP258" s="223">
        <v>19</v>
      </c>
      <c r="AQ258" s="223">
        <v>19</v>
      </c>
      <c r="AR258" s="223">
        <v>19</v>
      </c>
      <c r="AS258" s="223">
        <v>19</v>
      </c>
      <c r="AT258" s="223">
        <v>19</v>
      </c>
      <c r="AU258" s="223">
        <v>19</v>
      </c>
      <c r="AV258" s="223">
        <v>19</v>
      </c>
      <c r="AW258" s="223">
        <v>19</v>
      </c>
      <c r="AX258" s="223">
        <v>19</v>
      </c>
      <c r="AY258" s="223">
        <v>19</v>
      </c>
      <c r="AZ258" s="223">
        <v>19</v>
      </c>
      <c r="BA258" s="223">
        <v>19</v>
      </c>
      <c r="BB258" s="223">
        <v>19</v>
      </c>
    </row>
    <row r="259" spans="26:54" ht="15">
      <c r="Z259"/>
      <c r="AA259"/>
      <c r="AB259"/>
      <c r="AC259"/>
      <c r="AF259">
        <v>2030</v>
      </c>
      <c r="AG259">
        <v>1.47</v>
      </c>
      <c r="AH259"/>
      <c r="AI259"/>
      <c r="AJ259"/>
      <c r="AK259" s="33" t="e">
        <f>HLOOKUP(YEAR(Kalkulationsblatt!$Q$22),$AM$240:$BH$277,19,TRUE)</f>
        <v>#N/A</v>
      </c>
      <c r="AL259" s="16"/>
      <c r="AM259" s="223">
        <v>20</v>
      </c>
      <c r="AN259" s="223">
        <v>20</v>
      </c>
      <c r="AO259" s="223">
        <v>20</v>
      </c>
      <c r="AP259" s="223">
        <v>20</v>
      </c>
      <c r="AQ259" s="223">
        <v>20</v>
      </c>
      <c r="AR259" s="223">
        <v>20</v>
      </c>
      <c r="AS259" s="223">
        <v>20</v>
      </c>
      <c r="AT259" s="223">
        <v>20</v>
      </c>
      <c r="AU259" s="223">
        <v>20</v>
      </c>
      <c r="AV259" s="223">
        <v>20</v>
      </c>
      <c r="AW259" s="223">
        <v>20</v>
      </c>
      <c r="AX259" s="223">
        <v>20</v>
      </c>
      <c r="AY259" s="223">
        <v>20</v>
      </c>
      <c r="AZ259" s="223">
        <v>20</v>
      </c>
      <c r="BA259" s="223">
        <v>20</v>
      </c>
      <c r="BB259" s="223">
        <v>20</v>
      </c>
    </row>
    <row r="260" spans="26:54" ht="15">
      <c r="Z260" s="36" t="s">
        <v>1237</v>
      </c>
      <c r="AF260">
        <v>2031</v>
      </c>
      <c r="AG260">
        <v>1.47</v>
      </c>
      <c r="AH260"/>
      <c r="AI260"/>
      <c r="AJ260"/>
      <c r="AK260" s="33" t="e">
        <f>HLOOKUP(YEAR(Kalkulationsblatt!$Q$22),$AM$240:$AX$275,20,TRUE)</f>
        <v>#N/A</v>
      </c>
      <c r="AL260" s="19"/>
      <c r="AM260" s="223">
        <v>21</v>
      </c>
      <c r="AN260" s="223">
        <v>21</v>
      </c>
      <c r="AO260" s="223">
        <v>21</v>
      </c>
      <c r="AP260" s="223">
        <v>21</v>
      </c>
      <c r="AQ260" s="223">
        <v>21</v>
      </c>
      <c r="AR260" s="223">
        <v>21</v>
      </c>
      <c r="AS260" s="223">
        <v>21</v>
      </c>
      <c r="AT260" s="223">
        <v>21</v>
      </c>
      <c r="AU260" s="223">
        <v>21</v>
      </c>
      <c r="AV260" s="223">
        <v>21</v>
      </c>
      <c r="AW260" s="223">
        <v>21</v>
      </c>
      <c r="AX260" s="223">
        <v>21</v>
      </c>
      <c r="AY260" s="223">
        <v>21</v>
      </c>
      <c r="AZ260" s="223">
        <v>21</v>
      </c>
      <c r="BA260" s="223">
        <v>21</v>
      </c>
      <c r="BB260" s="223">
        <v>21</v>
      </c>
    </row>
    <row r="261" spans="26:54" ht="15">
      <c r="AF261">
        <v>2032</v>
      </c>
      <c r="AG261">
        <v>1.47</v>
      </c>
      <c r="AH261"/>
      <c r="AI261"/>
      <c r="AJ261"/>
      <c r="AK261" s="33" t="e">
        <f>HLOOKUP(YEAR(Kalkulationsblatt!$Q$22),$AM$240:$BH$276,21,TRUE)</f>
        <v>#N/A</v>
      </c>
      <c r="AL261" s="16"/>
      <c r="AM261" s="223">
        <v>22</v>
      </c>
      <c r="AN261" s="223">
        <v>22</v>
      </c>
      <c r="AO261" s="223">
        <v>22</v>
      </c>
      <c r="AP261" s="223">
        <v>22</v>
      </c>
      <c r="AQ261" s="223">
        <v>22</v>
      </c>
      <c r="AR261" s="223">
        <v>22</v>
      </c>
      <c r="AS261" s="223">
        <v>22</v>
      </c>
      <c r="AT261" s="223">
        <v>22</v>
      </c>
      <c r="AU261" s="223">
        <v>22</v>
      </c>
      <c r="AV261" s="223">
        <v>22</v>
      </c>
      <c r="AW261" s="223">
        <v>22</v>
      </c>
      <c r="AX261" s="223">
        <v>22</v>
      </c>
      <c r="AY261" s="223">
        <v>22</v>
      </c>
      <c r="AZ261" s="223">
        <v>22</v>
      </c>
      <c r="BA261" s="223">
        <v>22</v>
      </c>
      <c r="BB261" s="223">
        <v>22</v>
      </c>
    </row>
    <row r="262" spans="26:54" ht="15">
      <c r="AF262">
        <v>2033</v>
      </c>
      <c r="AG262">
        <v>1.47</v>
      </c>
      <c r="AH262"/>
      <c r="AI262"/>
      <c r="AJ262"/>
      <c r="AK262" s="33" t="e">
        <f>HLOOKUP(YEAR(Kalkulationsblatt!$Q$22),$AM$240:$BH$275,22,TRUE)</f>
        <v>#N/A</v>
      </c>
      <c r="AL262" s="16"/>
      <c r="AM262" s="223">
        <v>23</v>
      </c>
      <c r="AN262" s="223">
        <v>23</v>
      </c>
      <c r="AO262" s="223">
        <v>23</v>
      </c>
      <c r="AP262" s="223">
        <v>23</v>
      </c>
      <c r="AQ262" s="223">
        <v>23</v>
      </c>
      <c r="AR262" s="223">
        <v>23</v>
      </c>
      <c r="AS262" s="223">
        <v>23</v>
      </c>
      <c r="AT262" s="223">
        <v>23</v>
      </c>
      <c r="AU262" s="223">
        <v>23</v>
      </c>
      <c r="AV262" s="223">
        <v>23</v>
      </c>
      <c r="AW262" s="223">
        <v>23</v>
      </c>
      <c r="AX262" s="223">
        <v>23</v>
      </c>
      <c r="AY262" s="223">
        <v>23</v>
      </c>
      <c r="AZ262" s="223">
        <v>23</v>
      </c>
      <c r="BA262" s="223">
        <v>23</v>
      </c>
      <c r="BB262" s="223">
        <v>23</v>
      </c>
    </row>
    <row r="263" spans="26:54" ht="15">
      <c r="AF263"/>
      <c r="AG263"/>
      <c r="AH263"/>
      <c r="AI263"/>
      <c r="AJ263"/>
      <c r="AK263" s="33" t="e">
        <f>HLOOKUP(YEAR(Kalkulationsblatt!$Q$22),$AM$240:$BH$274,23,TRUE)</f>
        <v>#N/A</v>
      </c>
      <c r="AL263" s="16"/>
      <c r="AM263" s="223">
        <v>24</v>
      </c>
      <c r="AN263" s="223">
        <v>24</v>
      </c>
      <c r="AO263" s="223">
        <v>24</v>
      </c>
      <c r="AP263" s="223">
        <v>24</v>
      </c>
      <c r="AQ263" s="223">
        <v>24</v>
      </c>
      <c r="AR263" s="223">
        <v>24</v>
      </c>
      <c r="AS263" s="223">
        <v>24</v>
      </c>
      <c r="AT263" s="223">
        <v>24</v>
      </c>
      <c r="AU263" s="223">
        <v>24</v>
      </c>
      <c r="AV263" s="223">
        <v>24</v>
      </c>
      <c r="AW263" s="223">
        <v>24</v>
      </c>
      <c r="AX263" s="223">
        <v>24</v>
      </c>
      <c r="AY263" s="223">
        <v>24</v>
      </c>
      <c r="AZ263" s="223">
        <v>24</v>
      </c>
      <c r="BA263" s="223">
        <v>24</v>
      </c>
      <c r="BB263" s="223">
        <v>24</v>
      </c>
    </row>
    <row r="264" spans="26:54" ht="15">
      <c r="Z264" t="s">
        <v>99</v>
      </c>
      <c r="AA264"/>
      <c r="AB264" t="s">
        <v>114</v>
      </c>
      <c r="AF264"/>
      <c r="AG264"/>
      <c r="AH264"/>
      <c r="AI264"/>
      <c r="AJ264"/>
      <c r="AK264" s="33" t="e">
        <f>HLOOKUP(YEAR(Kalkulationsblatt!$Q$22),$AM$240:$BH$274,24,TRUE)</f>
        <v>#N/A</v>
      </c>
      <c r="AL264" s="16"/>
      <c r="AM264" s="223">
        <v>25</v>
      </c>
      <c r="AN264" s="223">
        <v>25</v>
      </c>
      <c r="AO264" s="223">
        <v>25</v>
      </c>
      <c r="AP264" s="223">
        <v>25</v>
      </c>
      <c r="AQ264" s="223">
        <v>25</v>
      </c>
      <c r="AR264" s="223">
        <v>25</v>
      </c>
      <c r="AS264" s="223">
        <v>25</v>
      </c>
      <c r="AT264" s="223">
        <v>25</v>
      </c>
      <c r="AU264" s="223">
        <v>25</v>
      </c>
      <c r="AV264" s="223">
        <v>25</v>
      </c>
      <c r="AW264" s="223">
        <v>25</v>
      </c>
      <c r="AX264" s="223">
        <v>25</v>
      </c>
      <c r="AY264" s="223">
        <v>25</v>
      </c>
      <c r="AZ264" s="223">
        <v>25</v>
      </c>
      <c r="BA264" s="223">
        <v>25</v>
      </c>
      <c r="BB264" s="223">
        <v>25</v>
      </c>
    </row>
    <row r="265" spans="26:54" ht="15">
      <c r="Z265"/>
      <c r="AA265"/>
      <c r="AB265"/>
      <c r="AF265"/>
      <c r="AG265"/>
      <c r="AH265"/>
      <c r="AI265"/>
      <c r="AJ265"/>
      <c r="AK265" s="33" t="e">
        <f>HLOOKUP(YEAR(Kalkulationsblatt!$Q$22),$AM$240:$BI$274,25,TRUE)</f>
        <v>#N/A</v>
      </c>
      <c r="AL265" s="16"/>
      <c r="AM265" s="223">
        <v>26</v>
      </c>
      <c r="AN265" s="223">
        <v>26</v>
      </c>
      <c r="AO265" s="223">
        <v>26</v>
      </c>
      <c r="AP265" s="223">
        <v>26</v>
      </c>
      <c r="AQ265" s="223">
        <v>26</v>
      </c>
      <c r="AR265" s="223">
        <v>26</v>
      </c>
      <c r="AS265" s="223">
        <v>26</v>
      </c>
      <c r="AT265" s="223">
        <v>26</v>
      </c>
      <c r="AU265" s="223">
        <v>26</v>
      </c>
      <c r="AV265" s="223">
        <v>26</v>
      </c>
      <c r="AW265" s="223">
        <v>26</v>
      </c>
      <c r="AX265" s="223">
        <v>26</v>
      </c>
      <c r="AY265" s="223">
        <v>26</v>
      </c>
      <c r="AZ265" s="223">
        <v>26</v>
      </c>
      <c r="BA265" s="223">
        <v>26</v>
      </c>
      <c r="BB265" s="223">
        <v>26</v>
      </c>
    </row>
    <row r="266" spans="26:54" ht="15">
      <c r="Z266" t="s">
        <v>102</v>
      </c>
      <c r="AA266"/>
      <c r="AB266" s="16" t="s">
        <v>66</v>
      </c>
      <c r="AF266"/>
      <c r="AG266"/>
      <c r="AH266"/>
      <c r="AI266"/>
      <c r="AJ266"/>
      <c r="AK266" s="33" t="e">
        <f>HLOOKUP(YEAR(Kalkulationsblatt!$Q$22),$AM$240:$BH$274,26,TRUE)</f>
        <v>#N/A</v>
      </c>
      <c r="AL266" s="16"/>
      <c r="AM266" s="223">
        <v>27</v>
      </c>
      <c r="AN266" s="223">
        <v>27</v>
      </c>
      <c r="AO266" s="223">
        <v>27</v>
      </c>
      <c r="AP266" s="223">
        <v>27</v>
      </c>
      <c r="AQ266" s="223">
        <v>27</v>
      </c>
      <c r="AR266" s="223">
        <v>27</v>
      </c>
      <c r="AS266" s="223">
        <v>27</v>
      </c>
      <c r="AT266" s="223">
        <v>27</v>
      </c>
      <c r="AU266" s="223">
        <v>27</v>
      </c>
      <c r="AV266" s="223">
        <v>27</v>
      </c>
      <c r="AW266" s="223">
        <v>27</v>
      </c>
      <c r="AX266" s="223">
        <v>27</v>
      </c>
      <c r="AY266" s="223">
        <v>27</v>
      </c>
      <c r="AZ266" s="223">
        <v>27</v>
      </c>
      <c r="BA266" s="223">
        <v>27</v>
      </c>
      <c r="BB266" s="223">
        <v>27</v>
      </c>
    </row>
    <row r="267" spans="26:54" ht="15">
      <c r="Z267" t="s">
        <v>100</v>
      </c>
      <c r="AA267"/>
      <c r="AB267" s="16" t="s">
        <v>112</v>
      </c>
      <c r="AF267"/>
      <c r="AG267"/>
      <c r="AH267"/>
      <c r="AI267"/>
      <c r="AJ267"/>
      <c r="AK267" s="33" t="e">
        <f>HLOOKUP(YEAR(Kalkulationsblatt!$Q$22),$AM$240:$BH$274,27,TRUE)</f>
        <v>#N/A</v>
      </c>
      <c r="AL267" s="16"/>
      <c r="AM267" s="223">
        <v>28</v>
      </c>
      <c r="AN267" s="223">
        <v>28</v>
      </c>
      <c r="AO267" s="223">
        <v>28</v>
      </c>
      <c r="AP267" s="223">
        <v>28</v>
      </c>
      <c r="AQ267" s="223">
        <v>28</v>
      </c>
      <c r="AR267" s="223">
        <v>28</v>
      </c>
      <c r="AS267" s="223">
        <v>28</v>
      </c>
      <c r="AT267" s="223">
        <v>28</v>
      </c>
      <c r="AU267" s="223">
        <v>28</v>
      </c>
      <c r="AV267" s="223">
        <v>28</v>
      </c>
      <c r="AW267" s="223">
        <v>28</v>
      </c>
      <c r="AX267" s="223">
        <v>28</v>
      </c>
      <c r="AY267" s="223">
        <v>28</v>
      </c>
      <c r="AZ267" s="223">
        <v>28</v>
      </c>
      <c r="BA267" s="223">
        <v>28</v>
      </c>
      <c r="BB267" s="223">
        <v>28</v>
      </c>
    </row>
    <row r="268" spans="26:54" ht="15">
      <c r="Z268"/>
      <c r="AA268"/>
      <c r="AB268" s="16" t="s">
        <v>113</v>
      </c>
      <c r="AF268"/>
      <c r="AG268"/>
      <c r="AH268"/>
      <c r="AI268"/>
      <c r="AJ268"/>
      <c r="AK268" s="33" t="e">
        <f>HLOOKUP(YEAR(Kalkulationsblatt!$Q$22),$AM$240:$BH$274,28,TRUE)</f>
        <v>#N/A</v>
      </c>
      <c r="AL268" s="16"/>
      <c r="AM268" s="223">
        <v>29</v>
      </c>
      <c r="AN268" s="223">
        <v>29</v>
      </c>
      <c r="AO268" s="223">
        <v>29</v>
      </c>
      <c r="AP268" s="223">
        <v>29</v>
      </c>
      <c r="AQ268" s="223">
        <v>29</v>
      </c>
      <c r="AR268" s="223">
        <v>29</v>
      </c>
      <c r="AS268" s="223">
        <v>29</v>
      </c>
      <c r="AT268" s="223">
        <v>29</v>
      </c>
      <c r="AU268" s="223">
        <v>29</v>
      </c>
      <c r="AV268" s="223">
        <v>29</v>
      </c>
      <c r="AW268" s="223">
        <v>29</v>
      </c>
      <c r="AX268" s="223">
        <v>29</v>
      </c>
      <c r="AY268" s="223">
        <v>29</v>
      </c>
      <c r="AZ268" s="223">
        <v>29</v>
      </c>
      <c r="BA268" s="223">
        <v>29</v>
      </c>
      <c r="BB268" s="223">
        <v>29</v>
      </c>
    </row>
    <row r="269" spans="26:54" ht="15">
      <c r="Z269"/>
      <c r="AA269"/>
      <c r="AB269" s="16" t="s">
        <v>128</v>
      </c>
      <c r="AF269"/>
      <c r="AG269"/>
      <c r="AH269"/>
      <c r="AI269"/>
      <c r="AJ269"/>
      <c r="AK269" s="33" t="e">
        <f>HLOOKUP(YEAR(Kalkulationsblatt!$Q$22),$AM$240:$BH$274,29,TRUE)</f>
        <v>#N/A</v>
      </c>
      <c r="AL269" s="16"/>
      <c r="AM269" s="223">
        <v>30</v>
      </c>
      <c r="AN269" s="223">
        <v>30</v>
      </c>
      <c r="AO269" s="223">
        <v>30</v>
      </c>
      <c r="AP269" s="223">
        <v>30</v>
      </c>
      <c r="AQ269" s="223">
        <v>30</v>
      </c>
      <c r="AR269" s="223">
        <v>30</v>
      </c>
      <c r="AS269" s="223">
        <v>30</v>
      </c>
      <c r="AT269" s="223">
        <v>30</v>
      </c>
      <c r="AU269" s="223">
        <v>30</v>
      </c>
      <c r="AV269" s="223">
        <v>30</v>
      </c>
      <c r="AW269" s="223">
        <v>30</v>
      </c>
      <c r="AX269" s="223">
        <v>30</v>
      </c>
      <c r="AY269" s="223">
        <v>30</v>
      </c>
      <c r="AZ269" s="223">
        <v>30</v>
      </c>
      <c r="BA269" s="223">
        <v>30</v>
      </c>
      <c r="BB269" s="223">
        <v>30</v>
      </c>
    </row>
    <row r="270" spans="26:54" ht="15">
      <c r="Z270"/>
      <c r="AA270"/>
      <c r="AB270" s="16" t="s">
        <v>129</v>
      </c>
      <c r="AF270"/>
      <c r="AG270"/>
      <c r="AH270"/>
      <c r="AI270"/>
      <c r="AJ270"/>
      <c r="AK270" s="33" t="e">
        <f>HLOOKUP(YEAR(Kalkulationsblatt!$Q$22),$AM$240:$BH$274,30,TRUE)</f>
        <v>#N/A</v>
      </c>
      <c r="AL270" s="16"/>
      <c r="AM270" s="223">
        <v>31</v>
      </c>
      <c r="AN270" s="223">
        <v>31</v>
      </c>
      <c r="AO270" s="223">
        <v>31</v>
      </c>
      <c r="AP270" s="223">
        <v>31</v>
      </c>
      <c r="AQ270" s="223">
        <v>31</v>
      </c>
      <c r="AR270" s="223">
        <v>31</v>
      </c>
      <c r="AS270" s="223">
        <v>31</v>
      </c>
      <c r="AT270" s="223">
        <v>31</v>
      </c>
      <c r="AU270" s="223">
        <v>31</v>
      </c>
      <c r="AV270" s="223">
        <v>31</v>
      </c>
      <c r="AW270" s="223">
        <v>31</v>
      </c>
      <c r="AX270" s="223">
        <v>31</v>
      </c>
      <c r="AY270" s="223">
        <v>31</v>
      </c>
      <c r="AZ270" s="223">
        <v>31</v>
      </c>
      <c r="BA270" s="223">
        <v>31</v>
      </c>
      <c r="BB270" s="223">
        <v>31</v>
      </c>
    </row>
    <row r="271" spans="26:54" ht="15">
      <c r="Z271"/>
      <c r="AA271"/>
      <c r="AB271"/>
      <c r="AG271"/>
      <c r="AH271"/>
      <c r="AI271"/>
      <c r="AJ271"/>
      <c r="AK271" s="33" t="e">
        <f>HLOOKUP(YEAR(Kalkulationsblatt!$Q$22),$AM$240:$BH$274,31,TRUE)</f>
        <v>#N/A</v>
      </c>
      <c r="AL271" s="16"/>
      <c r="AM271" s="223">
        <v>32</v>
      </c>
      <c r="AN271" s="223">
        <v>32</v>
      </c>
      <c r="AO271" s="223">
        <v>32</v>
      </c>
      <c r="AP271" s="223">
        <v>32</v>
      </c>
      <c r="AQ271" s="223">
        <v>32</v>
      </c>
      <c r="AR271" s="223">
        <v>32</v>
      </c>
      <c r="AS271" s="223">
        <v>32</v>
      </c>
      <c r="AT271" s="223">
        <v>32</v>
      </c>
      <c r="AU271" s="223">
        <v>32</v>
      </c>
      <c r="AV271" s="223">
        <v>32</v>
      </c>
      <c r="AW271" s="223">
        <v>32</v>
      </c>
      <c r="AX271" s="223">
        <v>32</v>
      </c>
      <c r="AY271" s="223">
        <v>32</v>
      </c>
      <c r="AZ271" s="223">
        <v>32</v>
      </c>
      <c r="BA271" s="223">
        <v>32</v>
      </c>
      <c r="BB271" s="223">
        <v>32</v>
      </c>
    </row>
    <row r="272" spans="26:54" ht="15">
      <c r="AA272"/>
      <c r="AB272"/>
      <c r="AG272"/>
      <c r="AH272"/>
      <c r="AI272"/>
      <c r="AJ272"/>
      <c r="AK272" s="33" t="e">
        <f>HLOOKUP(YEAR(Kalkulationsblatt!$Q$22),$AM$240:$BH$274,32,TRUE)</f>
        <v>#N/A</v>
      </c>
      <c r="AL272" s="16"/>
      <c r="AM272" s="223">
        <v>33</v>
      </c>
      <c r="AN272" s="223">
        <v>33</v>
      </c>
      <c r="AO272" s="223">
        <v>33</v>
      </c>
      <c r="AP272" s="223">
        <v>33</v>
      </c>
      <c r="AQ272" s="223">
        <v>33</v>
      </c>
      <c r="AR272" s="223">
        <v>33</v>
      </c>
      <c r="AS272" s="223">
        <v>33</v>
      </c>
      <c r="AT272" s="223">
        <v>33</v>
      </c>
      <c r="AU272" s="223">
        <v>33</v>
      </c>
      <c r="AV272" s="223">
        <v>33</v>
      </c>
      <c r="AW272" s="223">
        <v>33</v>
      </c>
      <c r="AX272" s="223">
        <v>33</v>
      </c>
      <c r="AY272" s="223">
        <v>33</v>
      </c>
      <c r="AZ272" s="223">
        <v>33</v>
      </c>
      <c r="BA272" s="223">
        <v>33</v>
      </c>
      <c r="BB272" s="223">
        <v>33</v>
      </c>
    </row>
    <row r="273" spans="26:54" ht="15">
      <c r="Z273" t="s">
        <v>118</v>
      </c>
      <c r="AA273"/>
      <c r="AB273" s="16" t="s">
        <v>1157</v>
      </c>
      <c r="AC273" s="16" t="s">
        <v>1158</v>
      </c>
      <c r="AD273" s="16" t="s">
        <v>1159</v>
      </c>
      <c r="AG273"/>
      <c r="AH273"/>
      <c r="AI273"/>
      <c r="AJ273"/>
      <c r="AK273" s="33" t="e">
        <f>HLOOKUP(YEAR(Kalkulationsblatt!$Q$22),$AM$240:$BH$274,33,TRUE)</f>
        <v>#N/A</v>
      </c>
      <c r="AL273" s="16"/>
      <c r="AM273" s="223">
        <v>34</v>
      </c>
      <c r="AN273" s="223">
        <v>34</v>
      </c>
      <c r="AO273" s="223">
        <v>34</v>
      </c>
      <c r="AP273" s="223">
        <v>34</v>
      </c>
      <c r="AQ273" s="223">
        <v>34</v>
      </c>
      <c r="AR273" s="223">
        <v>34</v>
      </c>
      <c r="AS273" s="223">
        <v>34</v>
      </c>
      <c r="AT273" s="223">
        <v>34</v>
      </c>
      <c r="AU273" s="223">
        <v>34</v>
      </c>
      <c r="AV273" s="223">
        <v>34</v>
      </c>
      <c r="AW273" s="223">
        <v>34</v>
      </c>
      <c r="AX273" s="223">
        <v>34</v>
      </c>
      <c r="AY273" s="223">
        <v>34</v>
      </c>
      <c r="AZ273" s="223">
        <v>34</v>
      </c>
      <c r="BA273" s="223">
        <v>34</v>
      </c>
      <c r="BB273" s="223">
        <v>34</v>
      </c>
    </row>
    <row r="274" spans="26:54" ht="15">
      <c r="Z274" t="s">
        <v>1162</v>
      </c>
      <c r="AA274" s="35">
        <v>0.19</v>
      </c>
      <c r="AB274" t="s">
        <v>10</v>
      </c>
      <c r="AC274" t="s">
        <v>11</v>
      </c>
      <c r="AD274" t="s">
        <v>11</v>
      </c>
      <c r="AG274"/>
      <c r="AH274"/>
      <c r="AI274"/>
      <c r="AJ274"/>
      <c r="AK274" s="33" t="e">
        <f>HLOOKUP(YEAR(Kalkulationsblatt!$Q$22),$AM$240:$BH$274,34,TRUE)</f>
        <v>#N/A</v>
      </c>
      <c r="AL274" s="16"/>
      <c r="AM274" s="223">
        <v>35</v>
      </c>
      <c r="AN274" s="223">
        <v>35</v>
      </c>
      <c r="AO274" s="223">
        <v>35</v>
      </c>
      <c r="AP274" s="223">
        <v>35</v>
      </c>
      <c r="AQ274" s="223">
        <v>35</v>
      </c>
      <c r="AR274" s="223">
        <v>35</v>
      </c>
      <c r="AS274" s="223">
        <v>35</v>
      </c>
      <c r="AT274" s="223">
        <v>35</v>
      </c>
      <c r="AU274" s="223">
        <v>35</v>
      </c>
      <c r="AV274" s="223">
        <v>35</v>
      </c>
      <c r="AW274" s="223">
        <v>35</v>
      </c>
      <c r="AX274" s="223">
        <v>35</v>
      </c>
      <c r="AY274" s="223">
        <v>35</v>
      </c>
      <c r="AZ274" s="223">
        <v>35</v>
      </c>
      <c r="BA274" s="223">
        <v>35</v>
      </c>
      <c r="BB274" s="223">
        <v>35</v>
      </c>
    </row>
    <row r="275" spans="26:54" ht="15">
      <c r="Z275" t="s">
        <v>1163</v>
      </c>
      <c r="AA275" s="35">
        <v>0.19</v>
      </c>
      <c r="AB275" t="s">
        <v>10</v>
      </c>
      <c r="AC275" t="s">
        <v>10</v>
      </c>
      <c r="AD275" t="s">
        <v>10</v>
      </c>
      <c r="AG275"/>
      <c r="AJ275"/>
      <c r="AK275" s="33" t="e">
        <f>HLOOKUP(YEAR(Kalkulationsblatt!$Q$22),$AM$240:$BH$274,35,TRUE)</f>
        <v>#N/A</v>
      </c>
      <c r="AL275" s="16"/>
      <c r="AM275" s="223">
        <v>36</v>
      </c>
      <c r="AN275" s="223">
        <v>36</v>
      </c>
      <c r="AO275" s="223">
        <v>36</v>
      </c>
      <c r="AP275" s="223">
        <v>36</v>
      </c>
      <c r="AQ275" s="223">
        <v>36</v>
      </c>
      <c r="AR275" s="223">
        <v>36</v>
      </c>
      <c r="AS275" s="223">
        <v>36</v>
      </c>
      <c r="AT275" s="223">
        <v>36</v>
      </c>
      <c r="AU275" s="223">
        <v>36</v>
      </c>
      <c r="AV275" s="223">
        <v>36</v>
      </c>
      <c r="AW275" s="223">
        <v>36</v>
      </c>
      <c r="AX275" s="223">
        <v>36</v>
      </c>
      <c r="AY275" s="223">
        <v>36</v>
      </c>
      <c r="AZ275" s="223">
        <v>36</v>
      </c>
      <c r="BA275" s="223">
        <v>36</v>
      </c>
      <c r="BB275" s="223">
        <v>36</v>
      </c>
    </row>
    <row r="276" spans="26:54" ht="15">
      <c r="Z276" t="s">
        <v>1164</v>
      </c>
      <c r="AA276" s="35">
        <v>0.19</v>
      </c>
      <c r="AB276" t="s">
        <v>10</v>
      </c>
      <c r="AC276" t="s">
        <v>10</v>
      </c>
      <c r="AD276" t="s">
        <v>10</v>
      </c>
    </row>
    <row r="277" spans="26:54" ht="15">
      <c r="Z277" t="s">
        <v>1165</v>
      </c>
      <c r="AA277" s="35">
        <v>0.19</v>
      </c>
      <c r="AB277" t="s">
        <v>10</v>
      </c>
      <c r="AC277" t="s">
        <v>10</v>
      </c>
      <c r="AD277" t="s">
        <v>10</v>
      </c>
    </row>
    <row r="278" spans="26:54" ht="15">
      <c r="Z278" t="s">
        <v>1166</v>
      </c>
      <c r="AA278" s="35">
        <v>0</v>
      </c>
      <c r="AB278" t="s">
        <v>11</v>
      </c>
      <c r="AC278" t="s">
        <v>11</v>
      </c>
      <c r="AD278" t="s">
        <v>11</v>
      </c>
    </row>
    <row r="279" spans="26:54" ht="15">
      <c r="Z279" t="s">
        <v>1167</v>
      </c>
      <c r="AA279" s="35">
        <v>0.19</v>
      </c>
      <c r="AB279" t="s">
        <v>10</v>
      </c>
      <c r="AC279" t="s">
        <v>10</v>
      </c>
      <c r="AD279" t="s">
        <v>10</v>
      </c>
    </row>
    <row r="280" spans="26:54" ht="15">
      <c r="Z280"/>
      <c r="AA280"/>
      <c r="AB280"/>
    </row>
    <row r="281" spans="26:54" ht="15">
      <c r="Z281"/>
      <c r="AA281"/>
      <c r="AB281"/>
    </row>
    <row r="282" spans="26:54" ht="15">
      <c r="Z282" s="36" t="s">
        <v>69</v>
      </c>
      <c r="AB282"/>
    </row>
    <row r="283" spans="26:54" ht="15">
      <c r="AB283"/>
    </row>
    <row r="284" spans="26:54" ht="15">
      <c r="Z284" s="36" t="s">
        <v>144</v>
      </c>
      <c r="AB284"/>
    </row>
    <row r="285" spans="26:54" ht="15">
      <c r="Z285" s="36" t="s">
        <v>145</v>
      </c>
      <c r="AB285"/>
    </row>
    <row r="286" spans="26:54" ht="15">
      <c r="AB286"/>
    </row>
    <row r="288" spans="26:54" ht="15">
      <c r="Z288" s="36" t="s">
        <v>148</v>
      </c>
      <c r="AB288" s="114" t="str">
        <f>IF(ISBLANK($E$14),"",VLOOKUP($E$14,$Z$274:$AB$279,3,FALSE))</f>
        <v/>
      </c>
      <c r="AD288" s="105" t="str">
        <f>AB288</f>
        <v/>
      </c>
    </row>
    <row r="289" spans="26:49" ht="15">
      <c r="Z289" s="36" t="s">
        <v>1160</v>
      </c>
      <c r="AA289"/>
      <c r="AB289" s="114" t="str">
        <f>IF(ISBLANK($E$14),"",VLOOKUP($E$14,$Z$274:$AC$280,4,FALSE))</f>
        <v/>
      </c>
      <c r="AD289" s="105" t="str">
        <f>AB289</f>
        <v/>
      </c>
    </row>
    <row r="290" spans="26:49" ht="15">
      <c r="Z290" s="36" t="s">
        <v>1161</v>
      </c>
      <c r="AA290"/>
      <c r="AB290" s="114" t="str">
        <f>IF(ISBLANK($E$14),"",VLOOKUP($E$14,$Z$274:$AD$280,5,FALSE))</f>
        <v/>
      </c>
      <c r="AD290" s="105" t="str">
        <f>AB290</f>
        <v/>
      </c>
    </row>
    <row r="291" spans="26:49" ht="15">
      <c r="Z291"/>
      <c r="AA291"/>
      <c r="AB291"/>
    </row>
    <row r="292" spans="26:49" ht="15">
      <c r="Z292"/>
      <c r="AA292"/>
      <c r="AB292"/>
    </row>
    <row r="293" spans="26:49" ht="15">
      <c r="Z293"/>
      <c r="AA293"/>
      <c r="AB293"/>
    </row>
    <row r="294" spans="26:49" ht="15">
      <c r="Z294"/>
      <c r="AA294"/>
      <c r="AB294"/>
    </row>
    <row r="295" spans="26:49" ht="15">
      <c r="Z295"/>
      <c r="AA295"/>
      <c r="AB295"/>
    </row>
    <row r="296" spans="26:49" ht="15">
      <c r="Z296"/>
      <c r="AA296"/>
      <c r="AB296"/>
    </row>
    <row r="297" spans="26:49" ht="15">
      <c r="Z297" t="s">
        <v>120</v>
      </c>
      <c r="AA297"/>
      <c r="AB297"/>
    </row>
    <row r="298" spans="26:49" ht="15">
      <c r="Z298"/>
      <c r="AA298"/>
      <c r="AB298"/>
      <c r="AD298" s="36" t="s">
        <v>152</v>
      </c>
    </row>
    <row r="299" spans="26:49" ht="15">
      <c r="Z299" s="18" t="str">
        <f xml:space="preserve"> "19%"</f>
        <v>19%</v>
      </c>
      <c r="AA299" s="16">
        <v>1.19</v>
      </c>
      <c r="AB299"/>
      <c r="AD299" s="36" t="s">
        <v>10</v>
      </c>
    </row>
    <row r="300" spans="26:49" ht="15">
      <c r="Z300" s="18" t="str">
        <f>"7%"</f>
        <v>7%</v>
      </c>
      <c r="AA300" s="16">
        <v>1.07</v>
      </c>
      <c r="AB300"/>
      <c r="AD300" s="36" t="s">
        <v>11</v>
      </c>
    </row>
    <row r="301" spans="26:49" ht="15">
      <c r="Z301" s="16" t="s">
        <v>22</v>
      </c>
      <c r="AA301" s="58">
        <v>1</v>
      </c>
      <c r="AB301"/>
    </row>
    <row r="302" spans="26:49" ht="15">
      <c r="Z302" s="16" t="s">
        <v>130</v>
      </c>
      <c r="AA302" s="58">
        <v>1</v>
      </c>
      <c r="AB302"/>
      <c r="AE302" s="198"/>
      <c r="AF302" s="198"/>
      <c r="AG302" s="198"/>
      <c r="AH302" s="198"/>
      <c r="AI302" s="198"/>
    </row>
    <row r="303" spans="26:49" ht="15">
      <c r="Z303"/>
      <c r="AA303"/>
      <c r="AB303"/>
      <c r="AE303" s="198"/>
      <c r="AF303" s="198"/>
      <c r="AG303" s="198"/>
      <c r="AH303" s="198"/>
      <c r="AI303" s="198"/>
      <c r="AJ303" s="198"/>
      <c r="AK303" s="198"/>
      <c r="AL303" s="198"/>
      <c r="AM303" s="198"/>
      <c r="AN303" s="198"/>
      <c r="AO303" s="198"/>
      <c r="AP303" s="198"/>
      <c r="AQ303" s="198"/>
      <c r="AR303" s="198"/>
      <c r="AS303" s="198"/>
      <c r="AT303" s="198"/>
      <c r="AU303" s="198"/>
      <c r="AV303" s="198"/>
      <c r="AW303" s="198"/>
    </row>
    <row r="304" spans="26:49" ht="15">
      <c r="Z304"/>
      <c r="AA304"/>
      <c r="AB304"/>
      <c r="AJ304" s="198"/>
      <c r="AK304" s="198"/>
      <c r="AL304" s="198"/>
      <c r="AM304" s="198"/>
      <c r="AN304" s="198"/>
      <c r="AO304" s="198"/>
      <c r="AP304" s="198"/>
      <c r="AQ304" s="198"/>
      <c r="AR304" s="198"/>
      <c r="AS304" s="198"/>
      <c r="AT304" s="198"/>
      <c r="AU304" s="198"/>
      <c r="AV304" s="198"/>
      <c r="AW304" s="198"/>
    </row>
    <row r="305" spans="26:43">
      <c r="Z305" s="36" t="s">
        <v>133</v>
      </c>
    </row>
    <row r="307" spans="26:43">
      <c r="AA307" s="60">
        <v>2012</v>
      </c>
      <c r="AB307" s="199">
        <v>2013</v>
      </c>
      <c r="AC307" s="199">
        <v>2014</v>
      </c>
      <c r="AD307" s="199">
        <v>2015</v>
      </c>
      <c r="AE307" s="199">
        <v>2016</v>
      </c>
      <c r="AF307" s="199">
        <v>2017</v>
      </c>
      <c r="AG307" s="199">
        <v>2018</v>
      </c>
      <c r="AH307" s="199">
        <v>2019</v>
      </c>
      <c r="AI307" s="199">
        <v>2020</v>
      </c>
      <c r="AJ307" s="199">
        <v>2021</v>
      </c>
      <c r="AK307" s="199">
        <v>2022</v>
      </c>
      <c r="AL307" s="199">
        <v>2023</v>
      </c>
      <c r="AM307" s="199">
        <v>2024</v>
      </c>
      <c r="AN307" s="199">
        <v>2025</v>
      </c>
      <c r="AO307" s="198">
        <v>2026</v>
      </c>
      <c r="AP307" s="198">
        <v>2027</v>
      </c>
      <c r="AQ307" s="198">
        <v>2028</v>
      </c>
    </row>
    <row r="308" spans="26:43">
      <c r="Z308" s="36" t="s">
        <v>107</v>
      </c>
      <c r="AA308" s="36">
        <v>1697</v>
      </c>
      <c r="AB308" s="198">
        <v>1689</v>
      </c>
      <c r="AC308" s="198">
        <v>1689</v>
      </c>
      <c r="AD308" s="198">
        <v>1689</v>
      </c>
      <c r="AE308" s="198">
        <v>1656</v>
      </c>
      <c r="AF308" s="198">
        <v>1656</v>
      </c>
      <c r="AG308" s="198">
        <v>1656</v>
      </c>
      <c r="AH308" s="198">
        <v>1656</v>
      </c>
      <c r="AI308" s="198">
        <v>1648</v>
      </c>
      <c r="AJ308" s="198">
        <v>1648</v>
      </c>
      <c r="AK308" s="198">
        <v>1648</v>
      </c>
      <c r="AL308" s="198">
        <v>1992</v>
      </c>
      <c r="AM308" s="198">
        <v>1992</v>
      </c>
      <c r="AN308" s="198">
        <v>1992</v>
      </c>
      <c r="AO308" s="198">
        <v>1992</v>
      </c>
      <c r="AP308" s="198">
        <v>1992</v>
      </c>
      <c r="AQ308" s="198">
        <v>1992</v>
      </c>
    </row>
    <row r="309" spans="26:43">
      <c r="Z309" s="36" t="s">
        <v>131</v>
      </c>
      <c r="AA309" s="36">
        <f>AA308/12</f>
        <v>141.416666666667</v>
      </c>
      <c r="AB309" s="198">
        <f>AB308/12</f>
        <v>140.75</v>
      </c>
      <c r="AC309" s="198">
        <f t="shared" ref="AC309:AN309" si="14">AC308/12</f>
        <v>140.75</v>
      </c>
      <c r="AD309" s="198">
        <f t="shared" si="14"/>
        <v>140.75</v>
      </c>
      <c r="AE309" s="198">
        <f t="shared" si="14"/>
        <v>138</v>
      </c>
      <c r="AF309" s="198">
        <f t="shared" si="14"/>
        <v>138</v>
      </c>
      <c r="AG309" s="198">
        <f t="shared" si="14"/>
        <v>138</v>
      </c>
      <c r="AH309" s="198">
        <f t="shared" si="14"/>
        <v>138</v>
      </c>
      <c r="AI309" s="57">
        <f t="shared" si="14"/>
        <v>137.33000000000001</v>
      </c>
      <c r="AJ309" s="57">
        <f t="shared" si="14"/>
        <v>137.33000000000001</v>
      </c>
      <c r="AK309" s="57">
        <f t="shared" si="14"/>
        <v>137.33000000000001</v>
      </c>
      <c r="AL309" s="57">
        <f t="shared" si="14"/>
        <v>166</v>
      </c>
      <c r="AM309" s="57">
        <f t="shared" si="14"/>
        <v>166</v>
      </c>
      <c r="AN309" s="57">
        <f t="shared" si="14"/>
        <v>166</v>
      </c>
      <c r="AO309" s="57">
        <f t="shared" ref="AO309:AQ309" si="15">AO308/12</f>
        <v>166</v>
      </c>
      <c r="AP309" s="57">
        <f t="shared" si="15"/>
        <v>166</v>
      </c>
      <c r="AQ309" s="57">
        <f t="shared" si="15"/>
        <v>166</v>
      </c>
    </row>
    <row r="310" spans="26:43">
      <c r="Z310" s="36" t="s">
        <v>132</v>
      </c>
      <c r="AA310" s="57">
        <f>AA308/52</f>
        <v>32.630000000000003</v>
      </c>
      <c r="AB310" s="57">
        <f>AB308/52</f>
        <v>32.479999999999997</v>
      </c>
      <c r="AC310" s="57">
        <f t="shared" ref="AC310:AN310" si="16">AC308/52</f>
        <v>32.479999999999997</v>
      </c>
      <c r="AD310" s="57">
        <f t="shared" si="16"/>
        <v>32.479999999999997</v>
      </c>
      <c r="AE310" s="57">
        <f t="shared" si="16"/>
        <v>31.85</v>
      </c>
      <c r="AF310" s="57">
        <f t="shared" si="16"/>
        <v>31.85</v>
      </c>
      <c r="AG310" s="57">
        <f t="shared" si="16"/>
        <v>31.85</v>
      </c>
      <c r="AH310" s="57">
        <f t="shared" si="16"/>
        <v>31.85</v>
      </c>
      <c r="AI310" s="57">
        <f t="shared" si="16"/>
        <v>31.69</v>
      </c>
      <c r="AJ310" s="57">
        <f t="shared" si="16"/>
        <v>31.69</v>
      </c>
      <c r="AK310" s="57">
        <f t="shared" si="16"/>
        <v>31.69</v>
      </c>
      <c r="AL310" s="57">
        <f t="shared" si="16"/>
        <v>38.31</v>
      </c>
      <c r="AM310" s="57">
        <f t="shared" si="16"/>
        <v>38.31</v>
      </c>
      <c r="AN310" s="57">
        <f t="shared" si="16"/>
        <v>38.31</v>
      </c>
      <c r="AO310" s="57">
        <f t="shared" ref="AO310:AQ310" si="17">AO308/52</f>
        <v>38.31</v>
      </c>
      <c r="AP310" s="57">
        <f t="shared" si="17"/>
        <v>38.31</v>
      </c>
      <c r="AQ310" s="57">
        <f t="shared" si="17"/>
        <v>38.31</v>
      </c>
    </row>
    <row r="311" spans="26:43">
      <c r="Z311" s="36" t="s">
        <v>134</v>
      </c>
      <c r="AA311" s="57">
        <f>AA308/240</f>
        <v>7.07</v>
      </c>
      <c r="AB311" s="57">
        <f>AB308/240</f>
        <v>7.04</v>
      </c>
      <c r="AC311" s="57">
        <f t="shared" ref="AC311:AK311" si="18">AC308/240</f>
        <v>7.04</v>
      </c>
      <c r="AD311" s="57">
        <f t="shared" si="18"/>
        <v>7.04</v>
      </c>
      <c r="AE311" s="57">
        <f t="shared" si="18"/>
        <v>6.9</v>
      </c>
      <c r="AF311" s="57">
        <f t="shared" si="18"/>
        <v>6.9</v>
      </c>
      <c r="AG311" s="57">
        <f t="shared" si="18"/>
        <v>6.9</v>
      </c>
      <c r="AH311" s="57">
        <f t="shared" si="18"/>
        <v>6.9</v>
      </c>
      <c r="AI311" s="57">
        <f t="shared" si="18"/>
        <v>6.87</v>
      </c>
      <c r="AJ311" s="57">
        <f t="shared" si="18"/>
        <v>6.87</v>
      </c>
      <c r="AK311" s="57">
        <f t="shared" si="18"/>
        <v>6.87</v>
      </c>
      <c r="AL311" s="57">
        <f>AL308/249</f>
        <v>8</v>
      </c>
      <c r="AM311" s="57">
        <f t="shared" ref="AM311:AN311" si="19">AM308/249</f>
        <v>8</v>
      </c>
      <c r="AN311" s="57">
        <f t="shared" si="19"/>
        <v>8</v>
      </c>
      <c r="AO311" s="57">
        <f t="shared" ref="AO311:AQ311" si="20">AO308/249</f>
        <v>8</v>
      </c>
      <c r="AP311" s="57">
        <f t="shared" si="20"/>
        <v>8</v>
      </c>
      <c r="AQ311" s="57">
        <f t="shared" si="20"/>
        <v>8</v>
      </c>
    </row>
    <row r="314" spans="26:43">
      <c r="Z314" s="36" t="s">
        <v>139</v>
      </c>
    </row>
    <row r="315" spans="26:43">
      <c r="Z315" s="36" t="s">
        <v>135</v>
      </c>
      <c r="AA315" s="36" t="s">
        <v>136</v>
      </c>
      <c r="AB315" s="36" t="s">
        <v>137</v>
      </c>
      <c r="AC315" s="36" t="s">
        <v>138</v>
      </c>
    </row>
    <row r="316" spans="26:43">
      <c r="Z316" s="36" t="e">
        <f>HLOOKUP(YEAR($Q$22),$Z$307:$AV$312,2,FALSE)</f>
        <v>#N/A</v>
      </c>
      <c r="AA316" s="57" t="e">
        <f>HLOOKUP(YEAR($Q$22),$Z$307:$AU$313,3,FALSE)</f>
        <v>#N/A</v>
      </c>
      <c r="AB316" s="57" t="e">
        <f>HLOOKUP(YEAR($Q$22),$Z$307:$AU$312,4,FALSE)</f>
        <v>#N/A</v>
      </c>
      <c r="AC316" s="57" t="e">
        <f>HLOOKUP(YEAR($Q$22),$Z$307:$AU$312,5,FALSE)</f>
        <v>#N/A</v>
      </c>
    </row>
    <row r="319" spans="26:43">
      <c r="Z319" s="36" t="s">
        <v>141</v>
      </c>
      <c r="AB319" s="227" t="s">
        <v>1254</v>
      </c>
    </row>
    <row r="320" spans="26:43">
      <c r="Z320" s="36" t="s">
        <v>142</v>
      </c>
      <c r="AB320" s="65">
        <f ca="1">TODAY()</f>
        <v>45408</v>
      </c>
    </row>
    <row r="321" spans="26:28">
      <c r="Z321" s="36" t="s">
        <v>143</v>
      </c>
      <c r="AB321" s="36">
        <f>DATEVALUE(AB319)</f>
        <v>45777</v>
      </c>
    </row>
    <row r="324" spans="26:28">
      <c r="Z324" s="36" t="s">
        <v>164</v>
      </c>
    </row>
    <row r="326" spans="26:28">
      <c r="Z326" s="36" t="s">
        <v>161</v>
      </c>
      <c r="AA326" s="36">
        <v>144</v>
      </c>
    </row>
    <row r="327" spans="26:28">
      <c r="Z327" s="36" t="s">
        <v>881</v>
      </c>
      <c r="AA327" s="36">
        <v>60</v>
      </c>
    </row>
    <row r="328" spans="26:28">
      <c r="Z328" s="36" t="s">
        <v>160</v>
      </c>
      <c r="AA328" s="36">
        <v>180</v>
      </c>
    </row>
    <row r="329" spans="26:28">
      <c r="Z329" s="36" t="s">
        <v>156</v>
      </c>
      <c r="AA329" s="36">
        <v>12</v>
      </c>
    </row>
    <row r="330" spans="26:28">
      <c r="Z330" s="36" t="s">
        <v>163</v>
      </c>
      <c r="AA330" s="36">
        <v>96</v>
      </c>
    </row>
    <row r="331" spans="26:28">
      <c r="Z331" s="36" t="s">
        <v>162</v>
      </c>
      <c r="AA331" s="36">
        <v>60</v>
      </c>
    </row>
    <row r="332" spans="26:28">
      <c r="Z332" s="36" t="s">
        <v>159</v>
      </c>
      <c r="AA332" s="36">
        <v>168</v>
      </c>
    </row>
    <row r="333" spans="26:28">
      <c r="Z333" s="36" t="s">
        <v>157</v>
      </c>
      <c r="AA333" s="36">
        <v>120</v>
      </c>
    </row>
  </sheetData>
  <sheetProtection sheet="1" objects="1" scenarios="1" selectLockedCells="1"/>
  <sortState ref="Z272:AA279">
    <sortCondition ref="Z272"/>
  </sortState>
  <customSheetViews>
    <customSheetView guid="{7D0BE349-9A86-4AC3-ABA9-D3B7B6409AA0}" showPageBreaks="1" showGridLines="0" fitToPage="1" printArea="1" hiddenColumns="1">
      <selection sqref="A1:E1"/>
      <pageMargins left="0.70866141732283472" right="0.70866141732283472" top="0.57999999999999996" bottom="0.63" header="0.31496062992125984" footer="0.31496062992125984"/>
      <pageSetup paperSize="9" scale="49" orientation="portrait" r:id="rId1"/>
      <headerFooter>
        <oddHeader xml:space="preserve">&amp;L&amp;"-,Fett"
Nähere Erläuterungen zu den einzelnen Kostenkategorien dieses Kalkulationsblattes finden Sie im Moodle (Informationsblatt Trennungsrechnung) </oddHeader>
        <oddFooter>&amp;L&amp;8Finanzen- und Organisation
Roland Huber&amp;R&amp;8Kalkulationsblatt 2015 -  1</oddFooter>
      </headerFooter>
    </customSheetView>
  </customSheetViews>
  <mergeCells count="121">
    <mergeCell ref="V99:W99"/>
    <mergeCell ref="V117:W117"/>
    <mergeCell ref="B114:E115"/>
    <mergeCell ref="K101:Q105"/>
    <mergeCell ref="G114:P115"/>
    <mergeCell ref="G78:I78"/>
    <mergeCell ref="C78:E78"/>
    <mergeCell ref="C73:E73"/>
    <mergeCell ref="G74:I74"/>
    <mergeCell ref="G76:I76"/>
    <mergeCell ref="C109:E109"/>
    <mergeCell ref="K108:Q109"/>
    <mergeCell ref="C74:E74"/>
    <mergeCell ref="A1:Q1"/>
    <mergeCell ref="S25:W25"/>
    <mergeCell ref="V64:W64"/>
    <mergeCell ref="V70:W70"/>
    <mergeCell ref="V76:W76"/>
    <mergeCell ref="V87:W87"/>
    <mergeCell ref="B7:C7"/>
    <mergeCell ref="E11:W12"/>
    <mergeCell ref="E9:W9"/>
    <mergeCell ref="A2:C2"/>
    <mergeCell ref="E6:W7"/>
    <mergeCell ref="B4:C4"/>
    <mergeCell ref="Q4:S4"/>
    <mergeCell ref="G4:K4"/>
    <mergeCell ref="M4:O4"/>
    <mergeCell ref="T4:W4"/>
    <mergeCell ref="E15:W17"/>
    <mergeCell ref="M45:M47"/>
    <mergeCell ref="E2:W3"/>
    <mergeCell ref="E22:G22"/>
    <mergeCell ref="E30:G30"/>
    <mergeCell ref="K19:O19"/>
    <mergeCell ref="V14:W14"/>
    <mergeCell ref="E14:Q14"/>
    <mergeCell ref="E31:G31"/>
    <mergeCell ref="E19:J19"/>
    <mergeCell ref="S28:S30"/>
    <mergeCell ref="V28:W30"/>
    <mergeCell ref="U28:U30"/>
    <mergeCell ref="E37:G37"/>
    <mergeCell ref="E50:G50"/>
    <mergeCell ref="E51:G51"/>
    <mergeCell ref="M28:M30"/>
    <mergeCell ref="E40:G40"/>
    <mergeCell ref="E41:G41"/>
    <mergeCell ref="E39:G39"/>
    <mergeCell ref="E32:G32"/>
    <mergeCell ref="E33:G33"/>
    <mergeCell ref="E36:G36"/>
    <mergeCell ref="S45:S47"/>
    <mergeCell ref="U45:U47"/>
    <mergeCell ref="V45:W47"/>
    <mergeCell ref="E38:G38"/>
    <mergeCell ref="B24:G24"/>
    <mergeCell ref="E49:G49"/>
    <mergeCell ref="C42:K43"/>
    <mergeCell ref="E34:G34"/>
    <mergeCell ref="E35:G35"/>
    <mergeCell ref="G66:I66"/>
    <mergeCell ref="G67:I67"/>
    <mergeCell ref="G68:I68"/>
    <mergeCell ref="G64:I64"/>
    <mergeCell ref="G70:I70"/>
    <mergeCell ref="G72:I72"/>
    <mergeCell ref="G73:I73"/>
    <mergeCell ref="C72:E72"/>
    <mergeCell ref="C59:K60"/>
    <mergeCell ref="C66:E66"/>
    <mergeCell ref="C67:E67"/>
    <mergeCell ref="C68:E68"/>
    <mergeCell ref="U151:W151"/>
    <mergeCell ref="U153:W153"/>
    <mergeCell ref="U155:W155"/>
    <mergeCell ref="A149:W149"/>
    <mergeCell ref="E52:G52"/>
    <mergeCell ref="E53:G53"/>
    <mergeCell ref="E54:G54"/>
    <mergeCell ref="E55:G55"/>
    <mergeCell ref="E56:G56"/>
    <mergeCell ref="E57:G57"/>
    <mergeCell ref="E58:G58"/>
    <mergeCell ref="A114:A115"/>
    <mergeCell ref="S114:S115"/>
    <mergeCell ref="C101:E101"/>
    <mergeCell ref="C105:E105"/>
    <mergeCell ref="C79:E79"/>
    <mergeCell ref="C104:E104"/>
    <mergeCell ref="C102:E102"/>
    <mergeCell ref="C103:E103"/>
    <mergeCell ref="G80:I80"/>
    <mergeCell ref="G79:I79"/>
    <mergeCell ref="G85:S85"/>
    <mergeCell ref="C80:E80"/>
    <mergeCell ref="C108:E108"/>
    <mergeCell ref="K169:V169"/>
    <mergeCell ref="V147:W147"/>
    <mergeCell ref="U157:W157"/>
    <mergeCell ref="A160:W165"/>
    <mergeCell ref="Q19:R19"/>
    <mergeCell ref="S18:W19"/>
    <mergeCell ref="V144:W144"/>
    <mergeCell ref="T144:U144"/>
    <mergeCell ref="T145:U145"/>
    <mergeCell ref="V145:W145"/>
    <mergeCell ref="V146:W146"/>
    <mergeCell ref="A142:G147"/>
    <mergeCell ref="I142:K147"/>
    <mergeCell ref="V135:W135"/>
    <mergeCell ref="V142:W142"/>
    <mergeCell ref="V143:W143"/>
    <mergeCell ref="B151:M151"/>
    <mergeCell ref="B153:N153"/>
    <mergeCell ref="B155:N155"/>
    <mergeCell ref="C125:K125"/>
    <mergeCell ref="V113:W113"/>
    <mergeCell ref="W114:W115"/>
    <mergeCell ref="P125:Q125"/>
    <mergeCell ref="G113:P113"/>
  </mergeCells>
  <conditionalFormatting sqref="E15:W17">
    <cfRule type="expression" dxfId="21" priority="39">
      <formula>$AB$320&gt;$AB$321</formula>
    </cfRule>
  </conditionalFormatting>
  <conditionalFormatting sqref="C85:T85">
    <cfRule type="expression" dxfId="20" priority="42">
      <formula>$AD$288="nein"</formula>
    </cfRule>
  </conditionalFormatting>
  <conditionalFormatting sqref="S32:T32">
    <cfRule type="expression" dxfId="19" priority="33">
      <formula>ISERR(S32)</formula>
    </cfRule>
  </conditionalFormatting>
  <conditionalFormatting sqref="C42:K43">
    <cfRule type="expression" dxfId="18" priority="43">
      <formula>$Y$43=16</formula>
    </cfRule>
  </conditionalFormatting>
  <conditionalFormatting sqref="S33:T41">
    <cfRule type="expression" dxfId="17" priority="30">
      <formula>ISERR(S33)</formula>
    </cfRule>
  </conditionalFormatting>
  <conditionalFormatting sqref="T49:T58">
    <cfRule type="expression" dxfId="16" priority="29">
      <formula>ISERR(T49)</formula>
    </cfRule>
  </conditionalFormatting>
  <conditionalFormatting sqref="C59:K60">
    <cfRule type="expression" dxfId="15" priority="28">
      <formula>$Y$60=16</formula>
    </cfRule>
  </conditionalFormatting>
  <conditionalFormatting sqref="S49">
    <cfRule type="expression" dxfId="14" priority="26">
      <formula>ISERR(S49)</formula>
    </cfRule>
  </conditionalFormatting>
  <conditionalFormatting sqref="S50:S58">
    <cfRule type="expression" dxfId="13" priority="25">
      <formula>ISERR(S50)</formula>
    </cfRule>
  </conditionalFormatting>
  <conditionalFormatting sqref="M4">
    <cfRule type="iconSet" priority="44">
      <iconSet iconSet="3Symbols2">
        <cfvo type="percent" val="0"/>
        <cfvo type="num" val="0" gte="0"/>
        <cfvo type="num" val="0" gte="0"/>
      </iconSet>
    </cfRule>
  </conditionalFormatting>
  <conditionalFormatting sqref="U151:W151">
    <cfRule type="expression" dxfId="12" priority="8">
      <formula>$X$151=0</formula>
    </cfRule>
    <cfRule type="expression" dxfId="11" priority="13">
      <formula>$X$151=1</formula>
    </cfRule>
    <cfRule type="expression" dxfId="10" priority="14">
      <formula>$X$151=2</formula>
    </cfRule>
  </conditionalFormatting>
  <conditionalFormatting sqref="U153:W153">
    <cfRule type="expression" dxfId="9" priority="7">
      <formula>$X$153=0</formula>
    </cfRule>
    <cfRule type="expression" dxfId="8" priority="11">
      <formula>$X$153=1</formula>
    </cfRule>
    <cfRule type="expression" dxfId="7" priority="12">
      <formula>$X$153=2</formula>
    </cfRule>
  </conditionalFormatting>
  <conditionalFormatting sqref="U155:W155">
    <cfRule type="expression" dxfId="6" priority="6">
      <formula>$X$155=0</formula>
    </cfRule>
    <cfRule type="expression" dxfId="5" priority="9">
      <formula>$X$155=1</formula>
    </cfRule>
    <cfRule type="expression" dxfId="4" priority="10">
      <formula>$X$155=2</formula>
    </cfRule>
  </conditionalFormatting>
  <conditionalFormatting sqref="U157:W157">
    <cfRule type="expression" dxfId="3" priority="3">
      <formula>$X$157=0</formula>
    </cfRule>
    <cfRule type="expression" dxfId="2" priority="4">
      <formula>$X$157=1</formula>
    </cfRule>
    <cfRule type="expression" dxfId="1" priority="5">
      <formula>$X$157=2</formula>
    </cfRule>
  </conditionalFormatting>
  <conditionalFormatting sqref="S25:W25">
    <cfRule type="expression" dxfId="0" priority="2">
      <formula>"ISLEER $Q$19"</formula>
    </cfRule>
  </conditionalFormatting>
  <dataValidations xWindow="537" yWindow="586" count="11">
    <dataValidation type="decimal" operator="greaterThan" allowBlank="1" showInputMessage="1" showErrorMessage="1" sqref="WUU983101 E65625 SE65625 ACA65625 AVS65625 BFO65625 BPK65625 BZG65625 CJC65625 CSY65625 DCU65625 DMQ65625 DWM65625 EGI65625 EQE65625 FAA65625 FJW65625 FTS65625 GDO65625 GNK65625 RWU917565 SQM917565 TAI917565 TKE917565 TUA917565 JYA65625 KHW65625 KRS65625 LBO65625 LLK65625 MFC65625 MOY65625 MYU65625 NIQ65625 NSM65625 OCI65625 OME65625 OWA65625 PFW65625 PPS65625 PZO65625 QJK65625 QTG65625 RDC65625 RMY65625 RWU65625 UDW917565 SQM65625 TAI65625 TKE65625 TUA65625 UDW65625 UNS65625 UXO65625 VHK65625 VRG65625 WBC65625 WKY65625 WUU65625 E131161 SE131161 ACA131161 AVS131161 BFO131161 BPK131161 BZG131161 CJC131161 CSY131161 DCU131161 DMQ131161 DWM131161 EGI131161 EQE131161 FAA131161 FJW131161 FTS131161 GDO131161 GNK131161 UNS917565 UXO917565 VHK917565 VRG917565 WBC917565 WKY917565 JYA131161 KHW131161 KRS131161 LBO131161 LLK131161 MFC131161 MOY131161 MYU131161 NIQ131161 NSM131161 OCI131161 OME131161 OWA131161 PFW131161 PPS131161 PZO131161 QJK131161 QTG131161 RDC131161 RMY131161 RWU131161 WUU917565 SQM131161 TAI131161 TKE131161 TUA131161 UDW131161 UNS131161 UXO131161 VHK131161 VRG131161 WBC131161 WKY131161 WUU131161 E196697 SE196697 ACA196697 AVS196697 BFO196697 BPK196697 BZG196697 CJC196697 CSY196697 DCU196697 DMQ196697 DWM196697 EGI196697 EQE196697 FAA196697 FJW196697 FTS196697 GDO196697 GNK196697 E983101 SE983101 ACA983101 AVS983101 JYA196697 KHW196697 KRS196697 LBO196697 LLK196697 MFC196697 MOY196697 MYU196697 NIQ196697 NSM196697 OCI196697 OME196697 OWA196697 PFW196697 PPS196697 PZO196697 QJK196697 QTG196697 RDC196697 RMY196697 RWU196697 BFO983101 SQM196697 TAI196697 TKE196697 TUA196697 UDW196697 UNS196697 UXO196697 VHK196697 VRG196697 WBC196697 WKY196697 WUU196697 E262233 SE262233 ACA262233 AVS262233 BFO262233 BPK262233 BZG262233 CJC262233 CSY262233 DCU262233 DMQ262233 DWM262233 EGI262233 EQE262233 FAA262233 FJW262233 FTS262233 GDO262233 GNK262233 BPK983101 BZG983101 CJC983101 CSY983101 DCU983101 DMQ983101 JYA262233 KHW262233 KRS262233 LBO262233 LLK262233 MFC262233 MOY262233 MYU262233 NIQ262233 NSM262233 OCI262233 OME262233 OWA262233 PFW262233 PPS262233 PZO262233 QJK262233 QTG262233 RDC262233 RMY262233 RWU262233 DWM983101 SQM262233 TAI262233 TKE262233 TUA262233 UDW262233 UNS262233 UXO262233 VHK262233 VRG262233 WBC262233 WKY262233 WUU262233 E327769 SE327769 ACA327769 AVS327769 BFO327769 BPK327769 BZG327769 CJC327769 CSY327769 DCU327769 DMQ327769 DWM327769 EGI327769 EQE327769 FAA327769 FJW327769 FTS327769 GDO327769 GNK327769 EGI983101 EQE983101 FAA983101 FJW983101 FTS983101 GDO983101 JYA327769 KHW327769 KRS327769 LBO327769 LLK327769 MFC327769 MOY327769 MYU327769 NIQ327769 NSM327769 OCI327769 OME327769 OWA327769 PFW327769 PPS327769 PZO327769 QJK327769 QTG327769 RDC327769 RMY327769 RWU327769 GNK983101 SQM327769 TAI327769 TKE327769 TUA327769 UDW327769 UNS327769 UXO327769 VHK327769 VRG327769 WBC327769 WKY327769 WUU327769 E393305 SE393305 ACA393305 AVS393305 BFO393305 BPK393305 BZG393305 CJC393305 CSY393305 DCU393305 DMQ393305 DWM393305 EGI393305 EQE393305 FAA393305 FJW393305 FTS393305 GDO393305 GNK393305 JYA393305 KHW393305 KRS393305 LBO393305 LLK393305 MFC393305 MOY393305 MYU393305 NIQ393305 NSM393305 OCI393305 OME393305 OWA393305 PFW393305 PPS393305 PZO393305 QJK393305 QTG393305 RDC393305 RMY393305 RWU393305 SQM393305 TAI393305 TKE393305 TUA393305 UDW393305 UNS393305 UXO393305 VHK393305 VRG393305 WBC393305 WKY393305 WUU393305 E458841 SE458841 ACA458841 AVS458841 BFO458841 BPK458841 BZG458841 CJC458841 CSY458841 DCU458841 DMQ458841 DWM458841 EGI458841 EQE458841 FAA458841 FJW458841 FTS458841 GDO458841 GNK458841 JYA983101 KHW983101 KRS983101 LBO983101 LLK983101 JYA458841 KHW458841 KRS458841 LBO458841 LLK458841 MFC458841 MOY458841 MYU458841 NIQ458841 NSM458841 OCI458841 OME458841 OWA458841 PFW458841 PPS458841 PZO458841 QJK458841 QTG458841 RDC458841 RMY458841 RWU458841 SQM458841 TAI458841 TKE458841 TUA458841 UDW458841 UNS458841 UXO458841 VHK458841 VRG458841 WBC458841 WKY458841 WUU458841 E524377 SE524377 ACA524377 AVS524377 BFO524377 BPK524377 BZG524377 CJC524377 CSY524377 DCU524377 DMQ524377 DWM524377 EGI524377 EQE524377 FAA524377 FJW524377 FTS524377 GDO524377 GNK524377 MFC983101 MOY983101 MYU983101 NIQ983101 NSM983101 OCI983101 JYA524377 KHW524377 KRS524377 LBO524377 LLK524377 MFC524377 MOY524377 MYU524377 NIQ524377 NSM524377 OCI524377 OME524377 OWA524377 PFW524377 PPS524377 PZO524377 QJK524377 QTG524377 RDC524377 RMY524377 RWU524377 SQM524377 TAI524377 TKE524377 TUA524377 UDW524377 UNS524377 UXO524377 VHK524377 VRG524377 WBC524377 WKY524377 WUU524377 E589913 SE589913 ACA589913 AVS589913 BFO589913 BPK589913 BZG589913 CJC589913 CSY589913 DCU589913 DMQ589913 DWM589913 EGI589913 EQE589913 FAA589913 FJW589913 FTS589913 GDO589913 GNK589913 OME983101 OWA983101 PFW983101 PPS983101 PZO983101 QJK983101 JYA589913 KHW589913 KRS589913 LBO589913 LLK589913 MFC589913 MOY589913 MYU589913 NIQ589913 NSM589913 OCI589913 OME589913 OWA589913 PFW589913 PPS589913 PZO589913 QJK589913 QTG589913 RDC589913 RMY589913 RWU589913 SQM589913 TAI589913 TKE589913 TUA589913 UDW589913 UNS589913 UXO589913 VHK589913 VRG589913 WBC589913 WKY589913 WUU589913 E655449 SE655449 ACA655449 AVS655449 BFO655449 BPK655449 BZG655449 CJC655449 CSY655449 DCU655449 DMQ655449 DWM655449 EGI655449 EQE655449 FAA655449 FJW655449 FTS655449 GDO655449 GNK655449 QTG983101 RDC983101 RMY983101 RWU983101 SQM983101 JYA655449 KHW655449 KRS655449 LBO655449 LLK655449 MFC655449 MOY655449 MYU655449 NIQ655449 NSM655449 OCI655449 OME655449 OWA655449 PFW655449 PPS655449 PZO655449 QJK655449 QTG655449 RDC655449 RMY655449 RWU655449 SQM655449 TAI655449 TKE655449 TUA655449 UDW655449 UNS655449 UXO655449 VHK655449 VRG655449 WBC655449 WKY655449 WUU655449 E720985 SE720985 ACA720985 TAI983101 AVS720985 BFO720985 BPK720985 BZG720985 CJC720985 CSY720985 DCU720985 DMQ720985 DWM720985 EGI720985 EQE720985 FAA720985 FJW720985 FTS720985 GDO720985 GNK720985 TKE983101 TUA983101 UDW983101 UNS983101 UXO983101 VHK983101 JYA720985 KHW720985 KRS720985 LBO720985 LLK720985 MFC720985 MOY720985 MYU720985 NIQ720985 NSM720985 OCI720985 OME720985 OWA720985 PFW720985 PPS720985 PZO720985 QJK720985 QTG720985 RDC720985 RMY720985 RWU720985 SQM720985 TAI720985 TKE720985 TUA720985 UDW720985 UNS720985 UXO720985 VHK720985 VRG720985 WBC720985 WKY720985 WUU720985 E786521 SE786521 ACA786521 VRG983101 AVS786521 BFO786521 BPK786521 BZG786521 CJC786521 CSY786521 DCU786521 DMQ786521 DWM786521 EGI786521 EQE786521 FAA786521 FJW786521 FTS786521 GDO786521 GNK786521 WBC983101 WKY983101 RMY917565 JYA786521 KHW786521 KRS786521 LBO786521 LLK786521 MFC786521 MOY786521 MYU786521 NIQ786521 NSM786521 OCI786521 OME786521 OWA786521 PFW786521 PPS786521 PZO786521 QJK786521 QTG786521 RDC786521 RMY786521 RWU786521 SQM786521 TAI786521 TKE786521 TUA786521 UDW786521 UNS786521 UXO786521 VHK786521 VRG786521 WBC786521 WKY786521 WUU786521 E852057 SE852057 ACA852057 AVS852057 BFO852057 BPK852057 BZG852057 CJC852057 CSY852057 DCU852057 DMQ852057 DWM852057 EGI852057 EQE852057 FAA852057 FJW852057 FTS852057 GDO852057 GNK852057 JYA852057 KHW852057 KRS852057 LBO852057 LLK852057 MFC852057 MOY852057 MYU852057 NIQ852057 NSM852057 OCI852057 OME852057 OWA852057 PFW852057 PPS852057 PZO852057 QJK852057 QTG852057 RDC852057 RMY852057 RWU852057 SQM852057 TAI852057 TKE852057 TUA852057 UDW852057 UNS852057 UXO852057 VHK852057 VRG852057 WBC852057 WKY852057 WUU852057 E917565 SE917565 ACA917565 AVS917565 BFO917565 BPK917565 BZG917565 CJC917565 CSY917565 DCU917565 DMQ917565 DWM917565 EGI917565 EQE917565 FAA917565 FJW917565 FTS917565 GDO917565 GNK917565 JYA917565 KHW917565 KRS917565 LBO917565 LLK917565 MFC917565 MOY917565 MYU917565 NIQ917565 NSM917565 OCI917565 OME917565 OWA917565 PFW917565 PPS917565 PZO917565 QJK917565 QTG917565 RDC917565 TUA8:TUA17 UDW8:UDW17 UNS8:UNS17 MOY8:MOY17 UXO8:UXO17 SE8:SE17 DCU8:DCU17 VHK8:VHK17 VRG8:VRG17 WBC8:WBC17 MYU8:MYU17 GNK8:GNK17 WKY8:WKY17 WUU8:WUU17 NIQ8:NIQ17 ACA8:ACA17 DMQ8:DMQ17 NSM8:NSM17 OCI8:OCI17 OME8:OME17 JYA8:JYA17 DWM8:DWM17 OWA8:OWA17 KHW8:KHW17 PFW8:PFW17 PPS8:PPS17 AVS8:AVS17 CSY8:CSY17 EGI8:EGI17 PZO8:PZO17 KRS8:KRS17 SQM8:SQM17 TAI8:TAI17 TKE8:TKE17 MFC8:MFC17 QJK8:QJK17 BFO8:BFO17 EQE8:EQE17 QTG8:QTG17 LBO8:LBO17 RDC8:RDC17 BPK8:BPK17 FAA8:FAA17 RMY8:RMY17 LLK8:LLK17 RWU8:RWU17 CJC8:CJC17 BZG8:BZG17 FJW8:FJW17 GDO8:GDO17 FTS8:FTS17 DCU21:DCU24 UDW21:UDW24 UNS21:UNS24 UXO21:UXO24 MOY21:MOY24 GNK21:GNK24 VHK21:VHK24 VRG21:VRG24 WBC21:WBC24 MYU21:MYU24 WKY21:WKY24 ACA21:ACA24 DMQ21:DMQ24 WUU21:WUU24 NIQ21:NIQ24 NSM21:NSM24 OCI21:OCI24 JYA21:JYA24 DWM21:DWM24 GDO21:GDO24 OME21:OME24 KHW21:KHW24 OWA21:OWA24 PFW21:PFW24 AVS21:AVS24 EGI21:EGI24 PPS21:PPS24 KRS21:KRS24 SQM21:SQM24 PZO21:PZO24 BFO21:BFO24 EQE21:EQE24 TAI21:TAI24 TKE21:TKE24 MFC21:MFC24 QJK21:QJK24 LBO21:LBO24 QTG21:QTG24 BPK21:BPK24 FAA21:FAA24 RDC21:RDC24 LLK21:LLK24 TUA21:TUA24 SE21:SE24 RMY21:RMY24 BZG21:BZG24 FJW21:FJW24 RWU21:RWU24 FTS21:FTS24 CSY21:CSY24 CJC21:CJC24" xr:uid="{00000000-0002-0000-0000-000000000000}">
      <formula1>0</formula1>
    </dataValidation>
    <dataValidation type="list" errorStyle="warning" allowBlank="1" showInputMessage="1" showErrorMessage="1" errorTitle="Falsche Eingabe" error="Fehler bei der Eingabe._x000a_Bitte Daten aus der Auswahlliste wählen (Pfeil neben Datenfeld anklicken)!" promptTitle="Kalkulationsgrundlage:" prompt="Bei Aufträgen für private Firmen und Personen ist immer nach der VwV-Kostenfestlegung zu kalkulieren._x000a_Die DFG-Sätze sind für DFG-Aufträge und sonstige begründete Fälle zu verwenden." sqref="E22:G23" xr:uid="{00000000-0002-0000-0000-000001000000}">
      <formula1>$Z$266:$Z$268</formula1>
    </dataValidation>
    <dataValidation type="list" allowBlank="1" showInputMessage="1" showErrorMessage="1" promptTitle="Arbeitszeiteinheiten" prompt="Bitte geben Sie hier die Arbeitszeiteinheit an:" sqref="O49:O58 O33:O41" xr:uid="{00000000-0002-0000-0000-000002000000}">
      <formula1>$AB$266:$AB$270</formula1>
    </dataValidation>
    <dataValidation type="list" allowBlank="1" showInputMessage="1" showErrorMessage="1" promptTitle="Art des Projektes" prompt="Bitte geben Sie hier die Art des Projekts an." sqref="E14:Q14" xr:uid="{00000000-0002-0000-0000-000003000000}">
      <formula1>$Z$274:$Z$280</formula1>
    </dataValidation>
    <dataValidation type="list" allowBlank="1" showInputMessage="1" showErrorMessage="1" promptTitle="Arbeitszeiteinheiten" prompt="Bitte geben Sie hier die Arbeitszeiteinheit an:" sqref="O32" xr:uid="{00000000-0002-0000-0000-000005000000}">
      <formula1>$AB$266:$AB$271</formula1>
    </dataValidation>
    <dataValidation type="list" allowBlank="1" showInputMessage="1" showErrorMessage="1" promptTitle="Vorsteuerabzug?" prompt="Soll bei Investitionen ein Vorsteuerabzug erfolgen? (Bitte vor Abgabe des Antrags unbedingt mit der Finanz- und Organisationsabteilung Möglichkeiten und Konsequenzen abklären)" sqref="E85" xr:uid="{00000000-0002-0000-0000-000006000000}">
      <formula1>$AD$299:$AD$300</formula1>
    </dataValidation>
    <dataValidation type="list" allowBlank="1" showInputMessage="1" showErrorMessage="1" sqref="E89:E93" xr:uid="{00000000-0002-0000-0000-000007000000}">
      <formula1>$Z$326:$Z$333</formula1>
    </dataValidation>
    <dataValidation type="list" allowBlank="1" showInputMessage="1" showErrorMessage="1" sqref="O125" xr:uid="{00000000-0002-0000-0000-000008000000}">
      <formula1>$Z$284:$Z$285</formula1>
    </dataValidation>
    <dataValidation type="list" allowBlank="1" showInputMessage="1" showErrorMessage="1" promptTitle="Vergütungsgruppe" prompt="Wählen Sie hier die Vergütungsgruppe des/der zu kalkulierenden Mitarbeiters/Mitarbeiterin aus." sqref="E49:G58 E33:G41" xr:uid="{00000000-0002-0000-0000-000009000000}">
      <formula1>$Z$240:$Z$261</formula1>
    </dataValidation>
    <dataValidation type="list" allowBlank="1" showInputMessage="1" showErrorMessage="1" promptTitle="Vergütungsgruppe" prompt="Wählen Sie hier die Vergütungsgruppe des/der zu kalkulierenden Mitarbeiters/Mitarbeiterin aus._x000a_ACHTUNG: für weitere Auswahlmöglichkeiten im Feld nach oben &quot;scrollen&quot;" sqref="E32:G32" xr:uid="{00000000-0002-0000-0000-00000A000000}">
      <formula1>$Z$240:$Z$261</formula1>
    </dataValidation>
    <dataValidation type="list" allowBlank="1" showInputMessage="1" showErrorMessage="1" sqref="C101:E105 C108:E109" xr:uid="{00000000-0002-0000-0000-000004000000}">
      <formula1>$AL$241:$AL$253</formula1>
    </dataValidation>
  </dataValidations>
  <printOptions horizontalCentered="1"/>
  <pageMargins left="0.27559055118110237" right="0.27559055118110237" top="0.43307086614173229" bottom="0.62992125984251968" header="0.31496062992125984" footer="0.31496062992125984"/>
  <pageSetup paperSize="9" scale="49" fitToHeight="2" orientation="portrait" r:id="rId2"/>
  <headerFooter>
    <oddFooter>&amp;L&amp;8Finanzen, Steuern und Organisation
Roland Huber&amp;C&amp;8Seite &amp;P / &amp;N&amp;R&amp;8Kalkulationsblatt Nachkalkulation  - Version 2.3
vom 23.04.2024</oddFooter>
  </headerFooter>
  <rowBreaks count="1" manualBreakCount="1">
    <brk id="82" max="22" man="1"/>
  </rowBreaks>
  <drawing r:id="rId3"/>
  <legacyDrawing r:id="rId4"/>
  <mc:AlternateContent xmlns:mc="http://schemas.openxmlformats.org/markup-compatibility/2006">
    <mc:Choice Requires="x14">
      <controls>
        <mc:AlternateContent xmlns:mc="http://schemas.openxmlformats.org/markup-compatibility/2006">
          <mc:Choice Requires="x14">
            <control shapeId="1085" r:id="rId5" name="Group Box 61">
              <controlPr locked="0" defaultSize="0" autoFill="0" autoPict="0">
                <anchor moveWithCells="1">
                  <from>
                    <xdr:col>15</xdr:col>
                    <xdr:colOff>0</xdr:colOff>
                    <xdr:row>150</xdr:row>
                    <xdr:rowOff>47625</xdr:rowOff>
                  </from>
                  <to>
                    <xdr:col>19</xdr:col>
                    <xdr:colOff>19050</xdr:colOff>
                    <xdr:row>151</xdr:row>
                    <xdr:rowOff>38100</xdr:rowOff>
                  </to>
                </anchor>
              </controlPr>
            </control>
          </mc:Choice>
        </mc:AlternateContent>
        <mc:AlternateContent xmlns:mc="http://schemas.openxmlformats.org/markup-compatibility/2006">
          <mc:Choice Requires="x14">
            <control shapeId="1086" r:id="rId6" name="Option Button 62">
              <controlPr defaultSize="0" autoFill="0" autoLine="0" autoPict="0">
                <anchor moveWithCells="1">
                  <from>
                    <xdr:col>15</xdr:col>
                    <xdr:colOff>85725</xdr:colOff>
                    <xdr:row>150</xdr:row>
                    <xdr:rowOff>123825</xdr:rowOff>
                  </from>
                  <to>
                    <xdr:col>16</xdr:col>
                    <xdr:colOff>419100</xdr:colOff>
                    <xdr:row>151</xdr:row>
                    <xdr:rowOff>9525</xdr:rowOff>
                  </to>
                </anchor>
              </controlPr>
            </control>
          </mc:Choice>
        </mc:AlternateContent>
        <mc:AlternateContent xmlns:mc="http://schemas.openxmlformats.org/markup-compatibility/2006">
          <mc:Choice Requires="x14">
            <control shapeId="1087" r:id="rId7" name="Option Button 63">
              <controlPr defaultSize="0" autoFill="0" autoLine="0" autoPict="0">
                <anchor moveWithCells="1">
                  <from>
                    <xdr:col>17</xdr:col>
                    <xdr:colOff>161925</xdr:colOff>
                    <xdr:row>150</xdr:row>
                    <xdr:rowOff>123825</xdr:rowOff>
                  </from>
                  <to>
                    <xdr:col>18</xdr:col>
                    <xdr:colOff>409575</xdr:colOff>
                    <xdr:row>151</xdr:row>
                    <xdr:rowOff>9525</xdr:rowOff>
                  </to>
                </anchor>
              </controlPr>
            </control>
          </mc:Choice>
        </mc:AlternateContent>
        <mc:AlternateContent xmlns:mc="http://schemas.openxmlformats.org/markup-compatibility/2006">
          <mc:Choice Requires="x14">
            <control shapeId="1088" r:id="rId8" name="Group Box 64">
              <controlPr locked="0" defaultSize="0" autoFill="0" autoPict="0">
                <anchor moveWithCells="1">
                  <from>
                    <xdr:col>15</xdr:col>
                    <xdr:colOff>0</xdr:colOff>
                    <xdr:row>152</xdr:row>
                    <xdr:rowOff>47625</xdr:rowOff>
                  </from>
                  <to>
                    <xdr:col>19</xdr:col>
                    <xdr:colOff>19050</xdr:colOff>
                    <xdr:row>153</xdr:row>
                    <xdr:rowOff>38100</xdr:rowOff>
                  </to>
                </anchor>
              </controlPr>
            </control>
          </mc:Choice>
        </mc:AlternateContent>
        <mc:AlternateContent xmlns:mc="http://schemas.openxmlformats.org/markup-compatibility/2006">
          <mc:Choice Requires="x14">
            <control shapeId="1094" r:id="rId9" name="Group Box 70">
              <controlPr locked="0" defaultSize="0" autoFill="0" autoPict="0">
                <anchor moveWithCells="1">
                  <from>
                    <xdr:col>15</xdr:col>
                    <xdr:colOff>0</xdr:colOff>
                    <xdr:row>154</xdr:row>
                    <xdr:rowOff>47625</xdr:rowOff>
                  </from>
                  <to>
                    <xdr:col>19</xdr:col>
                    <xdr:colOff>19050</xdr:colOff>
                    <xdr:row>155</xdr:row>
                    <xdr:rowOff>38100</xdr:rowOff>
                  </to>
                </anchor>
              </controlPr>
            </control>
          </mc:Choice>
        </mc:AlternateContent>
        <mc:AlternateContent xmlns:mc="http://schemas.openxmlformats.org/markup-compatibility/2006">
          <mc:Choice Requires="x14">
            <control shapeId="1095" r:id="rId10" name="Option Button 71">
              <controlPr defaultSize="0" autoFill="0" autoLine="0" autoPict="0">
                <anchor moveWithCells="1">
                  <from>
                    <xdr:col>16</xdr:col>
                    <xdr:colOff>0</xdr:colOff>
                    <xdr:row>154</xdr:row>
                    <xdr:rowOff>123825</xdr:rowOff>
                  </from>
                  <to>
                    <xdr:col>16</xdr:col>
                    <xdr:colOff>581025</xdr:colOff>
                    <xdr:row>155</xdr:row>
                    <xdr:rowOff>28575</xdr:rowOff>
                  </to>
                </anchor>
              </controlPr>
            </control>
          </mc:Choice>
        </mc:AlternateContent>
        <mc:AlternateContent xmlns:mc="http://schemas.openxmlformats.org/markup-compatibility/2006">
          <mc:Choice Requires="x14">
            <control shapeId="1096" r:id="rId11" name="Option Button 72">
              <controlPr defaultSize="0" autoFill="0" autoLine="0" autoPict="0">
                <anchor moveWithCells="1">
                  <from>
                    <xdr:col>17</xdr:col>
                    <xdr:colOff>161925</xdr:colOff>
                    <xdr:row>154</xdr:row>
                    <xdr:rowOff>123825</xdr:rowOff>
                  </from>
                  <to>
                    <xdr:col>18</xdr:col>
                    <xdr:colOff>609600</xdr:colOff>
                    <xdr:row>155</xdr:row>
                    <xdr:rowOff>28575</xdr:rowOff>
                  </to>
                </anchor>
              </controlPr>
            </control>
          </mc:Choice>
        </mc:AlternateContent>
        <mc:AlternateContent xmlns:mc="http://schemas.openxmlformats.org/markup-compatibility/2006">
          <mc:Choice Requires="x14">
            <control shapeId="1097" r:id="rId12" name="Option Button 73">
              <controlPr defaultSize="0" autoFill="0" autoLine="0" autoPict="0">
                <anchor moveWithCells="1">
                  <from>
                    <xdr:col>15</xdr:col>
                    <xdr:colOff>85725</xdr:colOff>
                    <xdr:row>152</xdr:row>
                    <xdr:rowOff>123825</xdr:rowOff>
                  </from>
                  <to>
                    <xdr:col>16</xdr:col>
                    <xdr:colOff>581025</xdr:colOff>
                    <xdr:row>153</xdr:row>
                    <xdr:rowOff>19050</xdr:rowOff>
                  </to>
                </anchor>
              </controlPr>
            </control>
          </mc:Choice>
        </mc:AlternateContent>
        <mc:AlternateContent xmlns:mc="http://schemas.openxmlformats.org/markup-compatibility/2006">
          <mc:Choice Requires="x14">
            <control shapeId="1098" r:id="rId13" name="Option Button 74">
              <controlPr defaultSize="0" autoFill="0" autoLine="0" autoPict="0">
                <anchor moveWithCells="1">
                  <from>
                    <xdr:col>17</xdr:col>
                    <xdr:colOff>161925</xdr:colOff>
                    <xdr:row>152</xdr:row>
                    <xdr:rowOff>123825</xdr:rowOff>
                  </from>
                  <to>
                    <xdr:col>18</xdr:col>
                    <xdr:colOff>581025</xdr:colOff>
                    <xdr:row>153</xdr:row>
                    <xdr:rowOff>19050</xdr:rowOff>
                  </to>
                </anchor>
              </controlPr>
            </control>
          </mc:Choice>
        </mc:AlternateContent>
        <mc:AlternateContent xmlns:mc="http://schemas.openxmlformats.org/markup-compatibility/2006">
          <mc:Choice Requires="x14">
            <control shapeId="1099" r:id="rId14" name="Group Box 75">
              <controlPr locked="0" defaultSize="0" autoFill="0" autoPict="0">
                <anchor moveWithCells="1">
                  <from>
                    <xdr:col>15</xdr:col>
                    <xdr:colOff>9525</xdr:colOff>
                    <xdr:row>156</xdr:row>
                    <xdr:rowOff>47625</xdr:rowOff>
                  </from>
                  <to>
                    <xdr:col>19</xdr:col>
                    <xdr:colOff>28575</xdr:colOff>
                    <xdr:row>157</xdr:row>
                    <xdr:rowOff>47625</xdr:rowOff>
                  </to>
                </anchor>
              </controlPr>
            </control>
          </mc:Choice>
        </mc:AlternateContent>
        <mc:AlternateContent xmlns:mc="http://schemas.openxmlformats.org/markup-compatibility/2006">
          <mc:Choice Requires="x14">
            <control shapeId="1100" r:id="rId15" name="Option Button 76">
              <controlPr locked="0" defaultSize="0" autoFill="0" autoLine="0" autoPict="0">
                <anchor moveWithCells="1">
                  <from>
                    <xdr:col>15</xdr:col>
                    <xdr:colOff>85725</xdr:colOff>
                    <xdr:row>156</xdr:row>
                    <xdr:rowOff>123825</xdr:rowOff>
                  </from>
                  <to>
                    <xdr:col>16</xdr:col>
                    <xdr:colOff>752475</xdr:colOff>
                    <xdr:row>157</xdr:row>
                    <xdr:rowOff>28575</xdr:rowOff>
                  </to>
                </anchor>
              </controlPr>
            </control>
          </mc:Choice>
        </mc:AlternateContent>
        <mc:AlternateContent xmlns:mc="http://schemas.openxmlformats.org/markup-compatibility/2006">
          <mc:Choice Requires="x14">
            <control shapeId="1101" r:id="rId16" name="Option Button 77">
              <controlPr locked="0" defaultSize="0" autoFill="0" autoLine="0" autoPict="0">
                <anchor moveWithCells="1">
                  <from>
                    <xdr:col>18</xdr:col>
                    <xdr:colOff>0</xdr:colOff>
                    <xdr:row>156</xdr:row>
                    <xdr:rowOff>123825</xdr:rowOff>
                  </from>
                  <to>
                    <xdr:col>18</xdr:col>
                    <xdr:colOff>752475</xdr:colOff>
                    <xdr:row>157</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537" yWindow="586" count="1">
        <x14:dataValidation type="list" allowBlank="1" showInputMessage="1" showErrorMessage="1" xr:uid="{00000000-0002-0000-0000-00000B000000}">
          <x14:formula1>
            <xm:f>#REF!</xm:f>
          </x14:formula1>
          <xm:sqref>WUX983148:WUX983150 VRK983149:VRK983151 VHO983149:VHO983151 UXS983149:UXS983151 UNW983149:UNW983151 UEA983149:UEA983151 TUE983149:TUE983151 TKI983149:TKI983151 TAM983149:TAM983151 SQQ983149:SQQ983151 RDG72:RDG74 RWY983149:RWY983151 RNC983149:RNC983151 RDG983149:RDG983151 QTK983149:QTK983151 QJO983149:QJO983151 PZS983149:PZS983151 PPW983149:PPW983151 PGA983149:PGA983151 OWE983149:OWE983151 OMI983149:OMI983151 OCM983149:OCM983151 NSQ983149:NSQ983151 NIU983149:NIU983151 MYY983149:MYY983151 MPC983149:MPC983151 MFG983149:MFG983151 LBS72:LBS74 LLO983149:LLO983151 LBS983149:LBS983151 KRW983149:KRW983151 KIA983149:KIA983151 JYE983149:JYE983151 I196745:I196747 WUY131209:WUY131211 WLC131209:WLC131211 WBG131209:WBG131211 VRK131209:VRK131211 VHO131209:VHO131211 LBS65673:LBS65675 KRW65673:KRW65675 GNO983149:GNO983151 GDS983149:GDS983151 FTW983149:FTW983151 FKA983149:FKA983151 FAE983149:FAE983151 EQI983149:EQI983151 EGM983149:EGM983151 DWQ983149:DWQ983151 DMU983149:DMU983151 DCY983149:DCY983151 CTC983149:CTC983151 CJG983149:CJG983151 BZK983149:BZK983151 BPO983149:BPO983151 BFS983149:BFS983151 AVW983149:AVW983151 I65673:I65675 ACE983149:ACE983151 SI983149:SI983151 FAE72:FAE74 I983149:I983151 WUY917613:WUY917615 WLC917613:WLC917615 WBG917613:WBG917615 VRK917613:VRK917615 VHO917613:VHO917615 UXS917613:UXS917615 UNW917613:UNW917615 UEA917613:UEA917615 TUE917613:TUE917615 TKI917613:TKI917615 TAM917613:TAM917615 SQQ917613:SQQ917615 QTK72:QTK74 RWY917613:RWY917615 RNC917613:RNC917615 RDG917613:RDG917615 QTK917613:QTK917615 QJO917613:QJO917615 PZS917613:PZS917615 PPW917613:PPW917615 PGA917613:PGA917615 OWE917613:OWE917615 OMI917613:OMI917615 OCM917613:OCM917615 NSQ917613:NSQ917615 NIU917613:NIU917615 MYY917613:MYY917615 MPC917613:MPC917615 MFG917613:MFG917615 KRW72:KRW74 LLO917613:LLO917615 LBS917613:LBS917615 KRW917613:KRW917615 KIA917613:KIA917615 JYE917613:JYE917615 UXS131209:UXS131211 UNW131209:UNW131211 UEA131209:UEA131211 TUE131209:TUE131211 TKI131209:TKI131211 TAM131209:TAM131211 KIA65673:KIA65675 JYE65673:JYE65675 GNO917613:GNO917615 GDS917613:GDS917615 FTW917613:FTW917615 FKA917613:FKA917615 FAE917613:FAE917615 EQI917613:EQI917615 EGM917613:EGM917615 DWQ917613:DWQ917615 DMU917613:DMU917615 DCY917613:DCY917615 CTC917613:CTC917615 CJG917613:CJG917615 BZK917613:BZK917615 BPO917613:BPO917615 BFS917613:BFS917615 AVW917613:AVW917615 WUY72:WUY74 ACE917613:ACE917615 SI917613:SI917615 EQI72:EQI74 I917613:I917615 SQQ196745:SQQ196747 MPC72:MPC74 RWY196745:RWY196747 RNC196745:RNC196747 RDG196745:RDG196747 QTK196745:QTK196747 QJO196745:QJO196747 PZS196745:PZS196747 PPW196745:PPW196747 PGA196745:PGA196747 OWE196745:OWE196747 OMI196745:OMI196747 QJO72:QJO74 OCM196745:OCM196747 NSQ196745:NSQ196747 NIU196745:NIU196747 MYY196745:MYY196747 MPC196745:MPC196747 MFG196745:MFG196747 GNO72:GNO74 LLO196745:LLO196747 LBS196745:LBS196747 KRW196745:KRW196747 KIA196745:KIA196747 JYE196745:JYE196747 PPW65673:PPW65675 PGA65673:PGA65675 OWE65673:OWE65675 OMI65673:OMI65675 KIA72:KIA74 OCM65673:OCM65675 NSQ65673:NSQ65675 BFS65673:BFS65675 AVW65673:AVW65675 GNO196745:GNO196747 SQQ131209:SQQ131211 MFG72:MFG74 RWY131209:RWY131211 RNC131209:RNC131211 RDG131209:RDG131211 QTK131209:QTK131211 QJO131209:QJO131211 PZS131209:PZS131211 GDS196745:GDS196747 FTW196745:FTW196747 FKA196745:FKA196747 FAE196745:FAE196747 EQI196745:EQI196747 EGM196745:EGM196747 DWQ196745:DWQ196747 DMU196745:DMU196747 DCY196745:DCY196747 CTC196745:CTC196747 CJG196745:CJG196747 BZK196745:BZK196747 BPO196745:BPO196747 BFS196745:BFS196747 AVW196745:AVW196747 SQQ72:SQQ74 WLC72:WLC74 ACE196745:ACE196747 SI196745:SI196747 EGM72:EGM74 LLO72:LLO74 WUY786569:WUY786571 WLC786569:WLC786571 WBG786569:WBG786571 VRK786569:VRK786571 VHO786569:VHO786571 UXS786569:UXS786571 UNW786569:UNW786571 UEA786569:UEA786571 TUE786569:TUE786571 TKI786569:TKI786571 TAM786569:TAM786571 SQQ786569:SQQ786571 PZS72:PZS74 RWY786569:RWY786571 RNC786569:RNC786571 RDG786569:RDG786571 QTK786569:QTK786571 QJO786569:QJO786571 PZS786569:PZS786571 PPW786569:PPW786571 PGA786569:PGA786571 OWE786569:OWE786571 OMI786569:OMI786571 OCM786569:OCM786571 NSQ786569:NSQ786571 NIU786569:NIU786571 MYY786569:MYY786571 MPC786569:MPC786571 MFG786569:MFG786571 JYE72:JYE74 LLO786569:LLO786571 LBS786569:LBS786571 KRW786569:KRW786571 KIA786569:KIA786571 JYE786569:JYE786571 PPW131209:PPW131211 PGA131209:PGA131211 OWE131209:OWE131211 OMI131209:OMI131211 OCM131209:OCM131211 NSQ131209:NSQ131211 NIU131209:NIU131211 MYY131209:MYY131211 GNO786569:GNO786571 GDS786569:GDS786571 FTW786569:FTW786571 FKA786569:FKA786571 FAE786569:FAE786571 EQI786569:EQI786571 EGM786569:EGM786571 DWQ786569:DWQ786571 DMU786569:DMU786571 DCY786569:DCY786571 CTC786569:CTC786571 CJG786569:CJG786571 BZK786569:BZK786571 BPO786569:BPO786571 BFS786569:BFS786571 AVW786569:AVW786571 WBG72:WBG74 ACE786569:ACE786571 SI786569:SI786571 DWQ72:DWQ74 I786569:I786571 WUY721033:WUY721035 WLC721033:WLC721035 WBG721033:WBG721035 VRK721033:VRK721035 VHO721033:VHO721035 UXS721033:UXS721035 UNW721033:UNW721035 UEA721033:UEA721035 TUE721033:TUE721035 TKI721033:TKI721035 TAM721033:TAM721035 SQQ721033:SQQ721035 PPW72:PPW74 RWY721033:RWY721035 RNC721033:RNC721035 RDG721033:RDG721035 QTK721033:QTK721035 QJO721033:QJO721035 PZS721033:PZS721035 PPW721033:PPW721035 PGA721033:PGA721035 OWE721033:OWE721035 OMI721033:OMI721035 OCM721033:OCM721035 NSQ721033:NSQ721035 NIU721033:NIU721035 MYY721033:MYY721035 MPC721033:MPC721035 MFG721033:MFG721035 MPC131209:MPC131211 LLO721033:LLO721035 LBS721033:LBS721035 KRW721033:KRW721035 KIA721033:KIA721035 JYE721033:JYE721035 MFG131209:MFG131211 GDS72:GDS74 LLO131209:LLO131211 LBS131209:LBS131211 KRW131209:KRW131211 KIA131209:KIA131211 JYE131209:JYE131211 NIU65673:NIU65675 GNO721033:GNO721035 GDS721033:GDS721035 FTW721033:FTW721035 FKA721033:FKA721035 FAE721033:FAE721035 EQI721033:EQI721035 EGM721033:EGM721035 DWQ721033:DWQ721035 DMU721033:DMU721035 DCY721033:DCY721035 CTC721033:CTC721035 CJG721033:CJG721035 BZK721033:BZK721035 BPO721033:BPO721035 BFS721033:BFS721035 AVW721033:AVW721035 VRK72:VRK74 ACE721033:ACE721035 SI721033:SI721035 DMU72:DMU74 I721033:I721035 WUY655497:WUY655499 WLC655497:WLC655499 WBG655497:WBG655499 VRK655497:VRK655499 VHO655497:VHO655499 UXS655497:UXS655499 UNW655497:UNW655499 UEA655497:UEA655499 TUE655497:TUE655499 TKI655497:TKI655499 TAM655497:TAM655499 SQQ655497:SQQ655499 PGA72:PGA74 RWY655497:RWY655499 RNC655497:RNC655499 RDG655497:RDG655499 QTK655497:QTK655499 QJO655497:QJO655499 PZS655497:PZS655499 PPW655497:PPW655499 PGA655497:PGA655499 OWE655497:OWE655499 OMI655497:OMI655499 OCM655497:OCM655499 NSQ655497:NSQ655499 NIU655497:NIU655499 MYY655497:MYY655499 MPC655497:MPC655499 MFG655497:MFG655499 MYY65673:MYY65675 LLO655497:LLO655499 LBS655497:LBS655499 KRW655497:KRW655499 KIA655497:KIA655499 JYE655497:JYE655499 MPC65673:MPC65675 MFG65673:MFG65675 FTW72:FTW74 LLO65673:LLO65675 RNC72:RNC74 ACE65673:ACE65675 SI65673:SI65675 SI72:SI74 GNO655497:GNO655499 GDS655497:GDS655499 FTW655497:FTW655499 FKA655497:FKA655499 FAE655497:FAE655499 EQI655497:EQI655499 EGM655497:EGM655499 DWQ655497:DWQ655499 DMU655497:DMU655499 DCY655497:DCY655499 CTC655497:CTC655499 CJG655497:CJG655499 BZK655497:BZK655499 BPO655497:BPO655499 BFS655497:BFS655499 AVW655497:AVW655499 VHO72:VHO74 ACE655497:ACE655499 SI655497:SI655499 DCY72:DCY74 I655497:I655499 WUY589961:WUY589963 WLC589961:WLC589963 WBG589961:WBG589963 VRK589961:VRK589963 VHO589961:VHO589963 UXS589961:UXS589963 UNW589961:UNW589963 UEA589961:UEA589963 TUE589961:TUE589963 TKI589961:TKI589963 TAM589961:TAM589963 SQQ589961:SQQ589963 OWE72:OWE74 RWY589961:RWY589963 RNC589961:RNC589963 RDG589961:RDG589963 QTK589961:QTK589963 QJO589961:QJO589963 PZS589961:PZS589963 PPW589961:PPW589963 PGA589961:PGA589963 OWE589961:OWE589963 OMI589961:OMI589963 OCM589961:OCM589963 NSQ589961:NSQ589963 NIU589961:NIU589963 MYY589961:MYY589963 MPC589961:MPC589963 MFG589961:MFG589963 GNO131209:GNO131211 LLO589961:LLO589963 LBS589961:LBS589963 KRW589961:KRW589963 KIA589961:KIA589963 JYE589961:JYE589963 GDS131209:GDS131211 FTW131209:FTW131211 FKA131209:FKA131211 FAE131209:FAE131211 EQI131209:EQI131211 EGM131209:EGM131211 GNO65673:GNO65675 GDS65673:GDS65675 GNO589961:GNO589963 GDS589961:GDS589963 FTW589961:FTW589963 FKA589961:FKA589963 FAE589961:FAE589963 EQI589961:EQI589963 EGM589961:EGM589963 DWQ589961:DWQ589963 DMU589961:DMU589963 DCY589961:DCY589963 CTC589961:CTC589963 CJG589961:CJG589963 BZK589961:BZK589963 BPO589961:BPO589963 BFS589961:BFS589963 AVW589961:AVW589963 UXS72:UXS74 ACE589961:ACE589963 SI589961:SI589963 CTC72:CTC74 I589961:I589963 WUY524425:WUY524427 WLC524425:WLC524427 WBG524425:WBG524427 VRK524425:VRK524427 VHO524425:VHO524427 UXS524425:UXS524427 UNW524425:UNW524427 UEA524425:UEA524427 TUE524425:TUE524427 TKI524425:TKI524427 TAM524425:TAM524427 SQQ524425:SQQ524427 OMI72:OMI74 RWY524425:RWY524427 RNC524425:RNC524427 RDG524425:RDG524427 QTK524425:QTK524427 QJO524425:QJO524427 PZS524425:PZS524427 PPW524425:PPW524427 PGA524425:PGA524427 OWE524425:OWE524427 OMI524425:OMI524427 OCM524425:OCM524427 NSQ524425:NSQ524427 NIU524425:NIU524427 MYY524425:MYY524427 MPC524425:MPC524427 MFG524425:MFG524427 DWQ131209:DWQ131211 LLO524425:LLO524427 LBS524425:LBS524427 KRW524425:KRW524427 KIA524425:KIA524427 JYE524425:JYE524427 DMU131209:DMU131211 DCY131209:DCY131211 CTC131209:CTC131211 CJG131209:CJG131211 BZK131209:BZK131211 BPO131209:BPO131211 FTW65673:FTW65675 FKA65673:FKA65675 GNO524425:GNO524427 GDS524425:GDS524427 FTW524425:FTW524427 FKA524425:FKA524427 FAE524425:FAE524427 EQI524425:EQI524427 EGM524425:EGM524427 DWQ524425:DWQ524427 DMU524425:DMU524427 DCY524425:DCY524427 CTC524425:CTC524427 CJG524425:CJG524427 BZK524425:BZK524427 BPO524425:BPO524427 BFS524425:BFS524427 AVW524425:AVW524427 UNW72:UNW74 ACE524425:ACE524427 SI524425:SI524427 CJG72:CJG74 I524425:I524427 WUY458889:WUY458891 WLC458889:WLC458891 WBG458889:WBG458891 VRK458889:VRK458891 VHO458889:VHO458891 UXS458889:UXS458891 UNW458889:UNW458891 UEA458889:UEA458891 TUE458889:TUE458891 TKI458889:TKI458891 TAM458889:TAM458891 SQQ458889:SQQ458891 OCM72:OCM74 RWY458889:RWY458891 RNC458889:RNC458891 RDG458889:RDG458891 QTK458889:QTK458891 QJO458889:QJO458891 PZS458889:PZS458891 PPW458889:PPW458891 PGA458889:PGA458891 OWE458889:OWE458891 OMI458889:OMI458891 OCM458889:OCM458891 NSQ458889:NSQ458891 NIU458889:NIU458891 MYY458889:MYY458891 MPC458889:MPC458891 MFG458889:MFG458891 BFS131209:BFS131211 LLO458889:LLO458891 LBS458889:LBS458891 KRW458889:KRW458891 KIA458889:KIA458891 JYE458889:JYE458891 AVW131209:AVW131211 RWY72:RWY74 ACE131209:ACE131211 SI131209:SI131211 ACE72:ACE74 I131209:I131211 FAE65673:FAE65675 EQI65673:EQI65675 GNO458889:GNO458891 GDS458889:GDS458891 FTW458889:FTW458891 FKA458889:FKA458891 FAE458889:FAE458891 EQI458889:EQI458891 EGM458889:EGM458891 DWQ458889:DWQ458891 DMU458889:DMU458891 DCY458889:DCY458891 CTC458889:CTC458891 CJG458889:CJG458891 BZK458889:BZK458891 BPO458889:BPO458891 BFS458889:BFS458891 AVW458889:AVW458891 UEA72:UEA74 ACE458889:ACE458891 SI458889:SI458891 BZK72:BZK74 I458889:I458891 WUY393353:WUY393355 WLC393353:WLC393355 WBG393353:WBG393355 VRK393353:VRK393355 VHO393353:VHO393355 UXS393353:UXS393355 UNW393353:UNW393355 UEA393353:UEA393355 TUE393353:TUE393355 TKI393353:TKI393355 TAM393353:TAM393355 SQQ393353:SQQ393355 NSQ72:NSQ74 RWY393353:RWY393355 RNC393353:RNC393355 RDG393353:RDG393355 QTK393353:QTK393355 QJO393353:QJO393355 PZS393353:PZS393355 PPW393353:PPW393355 PGA393353:PGA393355 OWE393353:OWE393355 OMI393353:OMI393355 OCM393353:OCM393355 NSQ393353:NSQ393355 NIU393353:NIU393355 MYY393353:MYY393355 MPC393353:MPC393355 MFG393353:MFG393355 WUY65673:WUY65675 LLO393353:LLO393355 LBS393353:LBS393355 KRW393353:KRW393355 KIA393353:KIA393355 JYE393353:JYE393355 WLC65673:WLC65675 WBG65673:WBG65675 VRK65673:VRK65675 VHO65673:VHO65675 UXS65673:UXS65675 UNW65673:UNW65675 EGM65673:EGM65675 DWQ65673:DWQ65675 GNO393353:GNO393355 GDS393353:GDS393355 FTW393353:FTW393355 FKA393353:FKA393355 FAE393353:FAE393355 EQI393353:EQI393355 EGM393353:EGM393355 DWQ393353:DWQ393355 DMU393353:DMU393355 DCY393353:DCY393355 CTC393353:CTC393355 CJG393353:CJG393355 BZK393353:BZK393355 BPO393353:BPO393355 BFS393353:BFS393355 AVW393353:AVW393355 TUE72:TUE74 ACE393353:ACE393355 SI393353:SI393355 BPO72:BPO74 I393353:I393355 WUY327817:WUY327819 WLC327817:WLC327819 WBG327817:WBG327819 VRK327817:VRK327819 VHO327817:VHO327819 UXS327817:UXS327819 UNW327817:UNW327819 UEA327817:UEA327819 TUE327817:TUE327819 TKI327817:TKI327819 TAM327817:TAM327819 SQQ327817:SQQ327819 NIU72:NIU74 RWY327817:RWY327819 RNC327817:RNC327819 RDG327817:RDG327819 QTK327817:QTK327819 QJO327817:QJO327819 PZS327817:PZS327819 PPW327817:PPW327819 PGA327817:PGA327819 OWE327817:OWE327819 OMI327817:OMI327819 OCM327817:OCM327819 NSQ327817:NSQ327819 NIU327817:NIU327819 MYY327817:MYY327819 MPC327817:MPC327819 MFG327817:MFG327819 DMU65673:DMU65675 LLO327817:LLO327819 LBS327817:LBS327819 KRW327817:KRW327819 KIA327817:KIA327819 JYE327817:JYE327819 UEA65673:UEA65675 TUE65673:TUE65675 TKI65673:TKI65675 TAM65673:TAM65675 SQQ65673:SQQ65675 FKA72:FKA74 DCY65673:DCY65675 CTC65673:CTC65675 GNO327817:GNO327819 GDS327817:GDS327819 FTW327817:FTW327819 FKA327817:FKA327819 FAE327817:FAE327819 EQI327817:EQI327819 EGM327817:EGM327819 DWQ327817:DWQ327819 DMU327817:DMU327819 DCY327817:DCY327819 CTC327817:CTC327819 CJG327817:CJG327819 BZK327817:BZK327819 BPO327817:BPO327819 BFS327817:BFS327819 AVW327817:AVW327819 TKI72:TKI74 ACE327817:ACE327819 SI327817:SI327819 BFS72:BFS74 I327817:I327819 WUY262281:WUY262283 WLC262281:WLC262283 WBG262281:WBG262283 VRK262281:VRK262283 VHO262281:VHO262283 UXS262281:UXS262283 UNW262281:UNW262283 UEA262281:UEA262283 TUE262281:TUE262283 TKI262281:TKI262283 TAM262281:TAM262283 SQQ262281:SQQ262283 MYY72:MYY74 RWY262281:RWY262283 RNC262281:RNC262283 RDG262281:RDG262283 QTK262281:QTK262283 QJO262281:QJO262283 PZS262281:PZS262283 PPW262281:PPW262283 PGA262281:PGA262283 OWE262281:OWE262283 OMI262281:OMI262283 OCM262281:OCM262283 NSQ262281:NSQ262283 NIU262281:NIU262283 MYY262281:MYY262283 MPC262281:MPC262283 MFG262281:MFG262283 CJG65673:CJG65675 LLO262281:LLO262283 LBS262281:LBS262283 KRW262281:KRW262283 KIA262281:KIA262283 JYE262281:JYE262283 RWY65673:RWY65675 RNC65673:RNC65675 RDG65673:RDG65675 QTK65673:QTK65675 QJO65673:QJO65675 PZS65673:PZS65675 BZK65673:BZK65675 BPO65673:BPO65675 GNO262281:GNO262283 GDS262281:GDS262283 FTW262281:FTW262283 FKA262281:FKA262283 FAE262281:FAE262283 EQI262281:EQI262283 EGM262281:EGM262283 DWQ262281:DWQ262283 DMU262281:DMU262283 DCY262281:DCY262283 CTC262281:CTC262283 CJG262281:CJG262283 BZK262281:BZK262283 BPO262281:BPO262283 BFS262281:BFS262283 AVW262281:AVW262283 TAM72:TAM74 ACE262281:ACE262283 SI262281:SI262283 AVW72:AVW74 I262281:I262283 WUY196745:WUY196747 WLC196745:WLC196747 WBG196745:WBG196747 VRK196745:VRK196747 VHO196745:VHO196747 UXS196745:UXS196747 UNW196745:UNW196747 UEA196745:UEA196747 TUE196745:TUE196747 TKI196745:TKI196747 TAM196745:TAM196747 DCW196722:DCW196731 UXS983143:UXS983145 UNW983143:UNW983145 UEA983143:UEA983145 TUE983143:TUE983145 TKI983143:TKI983145 TAM983143:TAM983145 SQQ983143:SQQ983145 ACI458849:ACI458858 RWY983143:RWY983145 RNC983143:RNC983145 RDG983143:RDG983145 QTK983143:QTK983145 QJO983143:QJO983145 PZS983143:PZS983145 PPW983143:PPW983145 PGA983143:PGA983145 OWE983143:OWE983145 OMI983143:OMI983145 OCM983143:OCM983145 NSQ983143:NSQ983145 NIU983143:NIU983145 MYY983143:MYY983145 MPC983143:MPC983145 MFG983143:MFG983145 RXC262241:RXC262250 LLO983143:LLO983145 LBS983143:LBS983145 KRW983143:KRW983145 KIA983143:KIA983145 JYE983143:JYE983145 FKE32:FKE41 WLG983126:WLG983135 WVC983109:WVC983118 WLG983109:WLG983118 WBK983109:WBK983118 VRO983109:VRO983118 LBW589921:LBW589930 KSA589921:KSA589930 GNO983143:GNO983145 GDS983143:GDS983145 FTW983143:FTW983145 FKA983143:FKA983145 FAE983143:FAE983145 EQI983143:EQI983145 EGM983143:EGM983145 DWQ983143:DWQ983145 DMU983143:DMU983145 DCY983143:DCY983145 CTC983143:CTC983145 CJG983143:CJG983145 BZK983143:BZK983145 BPO983143:BPO983145 BFS983143:BFS983145 AVW983143:AVW983145 GNS589921:GNS589930 ACE983143:ACE983145 SI983143:SI983145 LLS131169:LLS131178 I983143:I983145 WUY917607:WUY917609 WLC917607:WLC917609 WBG917607:WBG917609 VRK917607:VRK917609 VHO917607:VHO917609 UXS917607:UXS917609 UNW917607:UNW917609 UEA917607:UEA917609 TUE917607:TUE917609 TKI917607:TKI917609 TAM917607:TAM917609 SQQ917607:SQQ917609 SM458849:SM458858 RWY917607:RWY917609 RNC917607:RNC917609 RDG917607:RDG917609 QTK917607:QTK917609 QJO917607:QJO917609 PZS917607:PZS917609 PPW917607:PPW917609 PGA917607:PGA917609 OWE917607:OWE917609 OMI917607:OMI917609 OCM917607:OCM917609 NSQ917607:NSQ917609 NIU917607:NIU917609 MYY917607:MYY917609 MPC917607:MPC917609 MFG917607:MFG917609 RNG262241:RNG262250 LLO917607:LLO917609 LBS917607:LBS917609 KRW917607:KRW917609 KIA917607:KIA917609 JYE917607:JYE917609 SM655457:SM655466 DDC32:DDC41 CTA196722:CTA196731 CJE196722:CJE196731 BZI196722:BZI196731 FUA917590:FUA917599 GNS917573:GNS917582 GDW917573:GDW917582 GNO917607:GNO917609 GDS917607:GDS917609 FTW917607:FTW917609 FKA917607:FKA917609 FAE917607:FAE917609 EQI917607:EQI917609 EGM917607:EGM917609 DWQ917607:DWQ917609 DMU917607:DMU917609 DCY917607:DCY917609 CTC917607:CTC917609 CJG917607:CJG917609 BZK917607:BZK917609 BPO917607:BPO917609 BFS917607:BFS917609 AVW917607:AVW917609 GDW589921:GDW589930 ACE917607:ACE917609 SI917607:SI917609 LBW131169:LBW131178 I917607:I917609 FKE917590:FKE917599 FAI917590:FAI917599 EQM917590:EQM917599 EGQ917590:EGQ917599 DWU917590:DWU917599 DMY917590:DMY917599 DDC917590:DDC917599 CTG917590:CTG917599 CJK917590:CJK917599 BZO917590:BZO917599 BPS917590:BPS917599 BFW917590:BFW917599 BZO32:BZO41 AWA917590:AWA917599 SM49:SM58 ACI917590:ACI917599 SM917590:SM917599 KSA32:KSA41 O917590:O917599 BPM196722:BPM196731 BFQ196722:BFQ196731 AVU196722:AVU196731 NSU131169:NSU131178 ACC196722:ACC196731 SG196722:SG196731 MPG32:MPG41 G196722:G196731 WUW131186:WUW131195 WLA131186:WLA131195 RDK262241:RDK262250 WBE131186:WBE131195 VRI131186:VRI131195 DWU327777:DWU327786 VHM131186:VHM131195 UXQ131186:UXQ131195 UNU131186:UNU131195 UDY131186:UDY131195 TUC131186:TUC131195 TKG131186:TKG131195 TAK131186:TAK131195 SQO131186:SQO131195 FUA917573:FUA917582 FKE917573:FKE917582 FUA327777:FUA327786 RWW131186:RWW131195 RNA131186:RNA131195 RDE131186:RDE131195 QTI131186:QTI131195 QJM131186:QJM131195 PZQ131186:PZQ131195 PPU131186:PPU131195 PFY131186:PFY131195 OWC131186:OWC131195 OMG131186:OMG131195 OCK131186:OCK131195 NSO131186:NSO131195 NIS131186:NIS131195 WBK131169:WBK131178 MYW131186:MYW131195 FUA589921:FUA589930 MPA131186:MPA131195 MFE131186:MFE131195 KSA131169:KSA131178 ACI196705:ACI196714 WUY786563:WUY786565 WLC786563:WLC786565 WBG786563:WBG786565 VRK786563:VRK786565 VHO786563:VHO786565 UXS786563:UXS786565 UNW786563:UNW786565 UEA786563:UEA786565 TUE786563:TUE786565 TKI786563:TKI786565 TAM786563:TAM786565 SQQ786563:SQQ786565 O458849:O458858 RWY786563:RWY786565 RNC786563:RNC786565 RDG786563:RDG786565 QTK786563:QTK786565 QJO786563:QJO786565 PZS786563:PZS786565 PPW786563:PPW786565 PGA786563:PGA786565 OWE786563:OWE786565 OMI786563:OMI786565 OCM786563:OCM786565 NSQ786563:NSQ786565 NIU786563:NIU786565 MYY786563:MYY786565 MPC786563:MPC786565 MFG786563:MFG786565 QTO262241:QTO262250 LLO786563:LLO786565 LBS786563:LBS786565 KRW786563:KRW786565 KIA786563:KIA786565 JYE786563:JYE786565 LLM131186:LLM131195 LBQ131186:LBQ131195 KRU131186:KRU131195 KHY131186:KHY131195 JYC131186:JYC131195 LBW49:LBW58 FAI917573:FAI917582 EQM917573:EQM917582 GNO786563:GNO786565 GDS786563:GDS786565 FTW786563:FTW786565 FKA786563:FKA786565 FAE786563:FAE786565 EQI786563:EQI786565 EGM786563:EGM786565 DWQ786563:DWQ786565 DMU786563:DMU786565 DCY786563:DCY786565 CTC786563:CTC786565 CJG786563:CJG786565 BZK786563:BZK786565 BPO786563:BPO786565 BFS786563:BFS786565 AVW786563:AVW786565 FKE589921:FKE589930 ACE786563:ACE786565 SI786563:SI786565 KIE131169:KIE131178 I786563:I786565 WUY721027:WUY721029 WLC721027:WLC721029 WBG721027:WBG721029 VRK721027:VRK721029 VHO721027:VHO721029 UXS721027:UXS721029 UNW721027:UNW721029 UEA721027:UEA721029 TUE721027:TUE721029 TKI721027:TKI721029 TAM721027:TAM721029 SQQ721027:SQQ721029 WVC393313:WVC393322 RWY721027:RWY721029 RNC721027:RNC721029 RDG721027:RDG721029 QTK721027:QTK721029 QJO721027:QJO721029 PZS721027:PZS721029 PPW721027:PPW721029 PGA721027:PGA721029 OWE721027:OWE721029 OMI721027:OMI721029 OCM721027:OCM721029 NSQ721027:NSQ721029 NIU721027:NIU721029 MYY721027:MYY721029 MPC721027:MPC721029 MFG721027:MFG721029 QJS262241:QJS262250 LLO721027:LLO721029 LBS721027:LBS721029 KRW721027:KRW721029 KIA721027:KIA721029 JYE721027:JYE721029 VHS983109:VHS983118 KSA49:KSA58 KIE49:KIE58 KIE32:KIE41 JYI49:JYI58 WVC786546:WVC786555 EGQ917573:EGQ917582 DWU917573:DWU917582 GNO721027:GNO721029 GDS721027:GDS721029 FTW721027:FTW721029 FKA721027:FKA721029 FAE721027:FAE721029 EQI721027:EQI721029 EGM721027:EGM721029 DWQ721027:DWQ721029 DMU721027:DMU721029 DCY721027:DCY721029 CTC721027:CTC721029 CJG721027:CJG721029 BZK721027:BZK721029 BPO721027:BPO721029 BFS721027:BFS721029 AVW721027:AVW721029 FAI589921:FAI589930 ACE721027:ACE721029 SI721027:SI721029 JYI131169:JYI131178 I721027:I721029 WUY655491:WUY655493 WLC655491:WLC655493 WBG655491:WBG655493 VRK655491:VRK655493 VHO655491:VHO655493 UXS655491:UXS655493 UNW655491:UNW655493 UEA655491:UEA655493 TUE655491:TUE655493 TKI655491:TKI655493 TAM655491:TAM655493 SQQ655491:SQQ655493 WLG393313:WLG393322 RWY655491:RWY655493 RNC655491:RNC655493 RDG655491:RDG655493 QTK655491:QTK655493 QJO655491:QJO655493 PZS655491:PZS655493 PPW655491:PPW655493 PGA655491:PGA655493 OWE655491:OWE655493 OMI655491:OMI655493 OCM655491:OCM655493 NSQ655491:NSQ655493 NIU655491:NIU655493 MYY655491:MYY655493 MPC655491:MPC655493 MFG655491:MFG655493 PZW262241:PZW262250 LLO655491:LLO655493 LBS655491:LBS655493 KRW655491:KRW655493 KIA655491:KIA655493 JYE655491:JYE655493 WLG786546:WLG786555 WBK786546:WBK786555 VRO786546:VRO786555 VHS786546:VHS786555 UXW786546:UXW786555 UOA786546:UOA786555 DMY917573:DMY917582 DDC917573:DDC917582 GNO655491:GNO655493 GDS655491:GDS655493 FTW655491:FTW655493 FKA655491:FKA655493 FAE655491:FAE655493 EQI655491:EQI655493 EGM655491:EGM655493 DWQ655491:DWQ655493 DMU655491:DMU655493 DCY655491:DCY655493 CTC655491:CTC655493 CJG655491:CJG655493 BZK655491:BZK655493 BPO655491:BPO655493 BFS655491:BFS655493 AVW655491:AVW655493 EQM589921:EQM589930 ACE655491:ACE655493 SI655491:SI655493 UEE786546:UEE786555 I655491:I655493 WUY589955:WUY589957 WLC589955:WLC589957 WBG589955:WBG589957 VRK589955:VRK589957 VHO589955:VHO589957 UXS589955:UXS589957 UNW589955:UNW589957 UEA589955:UEA589957 TUE589955:TUE589957 TKI589955:TKI589957 TAM589955:TAM589957 SQQ589955:SQQ589957 WBK393313:WBK393322 RWY589955:RWY589957 RNC589955:RNC589957 RDG589955:RDG589957 QTK589955:QTK589957 QJO589955:QJO589957 PZS589955:PZS589957 PPW589955:PPW589957 PGA589955:PGA589957 OWE589955:OWE589957 OMI589955:OMI589957 OCM589955:OCM589957 NSQ589955:NSQ589957 NIU589955:NIU589957 MYY589955:MYY589957 MPC589955:MPC589957 MFG589955:MFG589957 PQA262241:PQA262250 LLO589955:LLO589957 LBS589955:LBS589957 KRW589955:KRW589957 KIA589955:KIA589957 JYE589955:JYE589957 TUI786546:TUI786555 TKM786546:TKM786555 TAQ786546:TAQ786555 SQU786546:SQU786555 DMY327777:DMY327786 RXC786546:RXC786555 CTG917573:CTG917582 CJK917573:CJK917582 GNO589955:GNO589957 GDS589955:GDS589957 FTW589955:FTW589957 FKA589955:FKA589957 FAE589955:FAE589957 EQI589955:EQI589957 EGM589955:EGM589957 DWQ589955:DWQ589957 DMU589955:DMU589957 DCY589955:DCY589957 CTC589955:CTC589957 CJG589955:CJG589957 BZK589955:BZK589957 BPO589955:BPO589957 BFS589955:BFS589957 AVW589955:AVW589957 EGQ589921:EGQ589930 ACE589955:ACE589957 SI589955:SI589957 RNG786546:RNG786555 I589955:I589957 WUY524419:WUY524421 WLC524419:WLC524421 WBG524419:WBG524421 VRK524419:VRK524421 VHO524419:VHO524421 UXS524419:UXS524421 UNW524419:UNW524421 UEA524419:UEA524421 TUE524419:TUE524421 TKI524419:TKI524421 TAM524419:TAM524421 SQQ524419:SQQ524421 VRO393313:VRO393322 RWY524419:RWY524421 RNC524419:RNC524421 RDG524419:RDG524421 QTK524419:QTK524421 QJO524419:QJO524421 PZS524419:PZS524421 PPW524419:PPW524421 PGA524419:PGA524421 OWE524419:OWE524421 OMI524419:OMI524421 OCM524419:OCM524421 NSQ524419:NSQ524421 NIU524419:NIU524421 MYY524419:MYY524421 MPC524419:MPC524421 MFG524419:MFG524421 PGE262241:PGE262250 LLO524419:LLO524421 LBS524419:LBS524421 KRW524419:KRW524421 KIA524419:KIA524421 JYE524419:JYE524421 RDK786546:RDK786555 QTO786546:QTO786555 QJS786546:QJS786555 PZW786546:PZW786555 PQA786546:PQA786555 PGE786546:PGE786555 BZO917573:BZO917582 BPS917573:BPS917582 GNO524419:GNO524421 GDS524419:GDS524421 FTW524419:FTW524421 FKA524419:FKA524421 FAE524419:FAE524421 EQI524419:EQI524421 EGM524419:EGM524421 DWQ524419:DWQ524421 DMU524419:DMU524421 DCY524419:DCY524421 CTC524419:CTC524421 CJG524419:CJG524421 BZK524419:BZK524421 BPO524419:BPO524421 BFS524419:BFS524421 AVW524419:AVW524421 DWU589921:DWU589930 ACE524419:ACE524421 SI524419:SI524421 OWI786546:OWI786555 I524419:I524421 WUY458883:WUY458885 WLC458883:WLC458885 WBG458883:WBG458885 VRK458883:VRK458885 VHO458883:VHO458885 UXS458883:UXS458885 UNW458883:UNW458885 UEA458883:UEA458885 TUE458883:TUE458885 TKI458883:TKI458885 TAM458883:TAM458885 SQQ458883:SQQ458885 VHS393313:VHS393322 RWY458883:RWY458885 RNC458883:RNC458885 RDG458883:RDG458885 QTK458883:QTK458885 QJO458883:QJO458885 PZS458883:PZS458885 PPW458883:PPW458885 PGA458883:PGA458885 OWE458883:OWE458885 OMI458883:OMI458885 OCM458883:OCM458885 NSQ458883:NSQ458885 NIU458883:NIU458885 MYY458883:MYY458885 MPC458883:MPC458885 MFG458883:MFG458885 OWI262241:OWI262250 LLO458883:LLO458885 LBS458883:LBS458885 KRW458883:KRW458885 KIA458883:KIA458885 JYE458883:JYE458885 OMM786546:OMM786555 OCQ786546:OCQ786555 NSU786546:NSU786555 NIY786546:NIY786555 MZC786546:MZC786555 MPG786546:MPG786555 BFW917573:BFW917582 AWA917573:AWA917582 GNO458883:GNO458885 GDS458883:GDS458885 FTW458883:FTW458885 FKA458883:FKA458885 FAE458883:FAE458885 EQI458883:EQI458885 EGM458883:EGM458885 DWQ458883:DWQ458885 DMU458883:DMU458885 DCY458883:DCY458885 CTC458883:CTC458885 CJG458883:CJG458885 BZK458883:BZK458885 BPO458883:BPO458885 BFS458883:BFS458885 AVW458883:AVW458885 DMY589921:DMY589930 ACE458883:ACE458885 SI458883:SI458885 MFK786546:MFK786555 I458883:I458885 WUY393347:WUY393349 WLC393347:WLC393349 WBG393347:WBG393349 VRK393347:VRK393349 VHO393347:VHO393349 UXS393347:UXS393349 UNW393347:UNW393349 UEA393347:UEA393349 TUE393347:TUE393349 TKI393347:TKI393349 TAM393347:TAM393349 SQQ393347:SQQ393349 UXW393313:UXW393322 RWY393347:RWY393349 RNC393347:RNC393349 RDG393347:RDG393349 QTK393347:QTK393349 QJO393347:QJO393349 PZS393347:PZS393349 PPW393347:PPW393349 PGA393347:PGA393349 OWE393347:OWE393349 OMI393347:OMI393349 OCM393347:OCM393349 NSQ393347:NSQ393349 NIU393347:NIU393349 MYY393347:MYY393349 MPC393347:MPC393349 MFG393347:MFG393349 OMM262241:OMM262250 LLO393347:LLO393349 LBS393347:LBS393349 KRW393347:KRW393349 KIA393347:KIA393349 JYE393347:JYE393349 VRO131169:VRO131178 LLS786546:LLS786555 LBW786546:LBW786555 KSA786546:KSA786555 KIE786546:KIE786555 JYI786546:JYI786555 DDC458849:DDC458858 ACI917573:ACI917582 GNO393347:GNO393349 GDS393347:GDS393349 FTW393347:FTW393349 FKA393347:FKA393349 FAE393347:FAE393349 EQI393347:EQI393349 EGM393347:EGM393349 DWQ393347:DWQ393349 DMU393347:DMU393349 DCY393347:DCY393349 CTC393347:CTC393349 CJG393347:CJG393349 BZK393347:BZK393349 BPO393347:BPO393349 BFS393347:BFS393349 AVW393347:AVW393349 DDC589921:DDC589930 ACE393347:ACE393349 SI393347:SI393349 UXW983109:UXW983118 I393347:I393349 WUY327811:WUY327813 WLC327811:WLC327813 WBG327811:WBG327813 VRK327811:VRK327813 VHO327811:VHO327813 UXS327811:UXS327813 UNW327811:UNW327813 UEA327811:UEA327813 TUE327811:TUE327813 TKI327811:TKI327813 TAM327811:TAM327813 SQQ327811:SQQ327813 UOA393313:UOA393322 RWY327811:RWY327813 RNC327811:RNC327813 RDG327811:RDG327813 QTK327811:QTK327813 QJO327811:QJO327813 PZS327811:PZS327813 PPW327811:PPW327813 PGA327811:PGA327813 OWE327811:OWE327813 OMI327811:OMI327813 OCM327811:OCM327813 NSQ327811:NSQ327813 NIU327811:NIU327813 MYY327811:MYY327813 MPC327811:MPC327813 MFG327811:MFG327813 OCQ262241:OCQ262250 LLO327811:LLO327813 LBS327811:LBS327813 KRW327811:KRW327813 KIA327811:KIA327813 JYE327811:JYE327813 UOA983109:UOA983118 UEE983109:UEE983118 TUI983109:TUI983118 TKM983109:TKM983118 TAQ983109:TAQ983118 O655457:O655466 SM917573:SM917582 EQM32:EQM41 GNO327811:GNO327813 GDS327811:GDS327813 FTW327811:FTW327813 FKA327811:FKA327813 FAE327811:FAE327813 EQI327811:EQI327813 EGM327811:EGM327813 DWQ327811:DWQ327813 DMU327811:DMU327813 DCY327811:DCY327813 CTC327811:CTC327813 CJG327811:CJG327813 BZK327811:BZK327813 BPO327811:BPO327813 BFS327811:BFS327813 AVW327811:AVW327813 CTG589921:CTG589930 ACE327811:ACE327813 SI327811:SI327813 WVC589921:WVC589930 I327811:I327813 WUY262275:WUY262277 WLC262275:WLC262277 WBG262275:WBG262277 VRK262275:VRK262277 VHO262275:VHO262277 UXS262275:UXS262277 UNW262275:UNW262277 UEA262275:UEA262277 TUE262275:TUE262277 TKI262275:TKI262277 TAM262275:TAM262277 SQQ262275:SQQ262277 UEE393313:UEE393322 RWY262275:RWY262277 RNC262275:RNC262277 RDG262275:RDG262277 QTK262275:QTK262277 QJO262275:QJO262277 PZS262275:PZS262277 PPW262275:PPW262277 PGA262275:PGA262277 OWE262275:OWE262277 OMI262275:OMI262277 OCM262275:OCM262277 NSQ262275:NSQ262277 NIU262275:NIU262277 MYY262275:MYY262277 MPC262275:MPC262277 MFG262275:MFG262277 NSU262241:NSU262250 LLO262275:LLO262277 LBS262275:LBS262277 KRW262275:KRW262277 KIA262275:KIA262277 JYE262275:JYE262277 GNS786546:GNS786555 GDW786546:GDW786555 FUA786546:FUA786555 FKE786546:FKE786555 FAI786546:FAI786555 EQM786546:EQM786555 O917573:O917582 OCQ917573:OCQ917582 GNO262275:GNO262277 GDS262275:GDS262277 FTW262275:FTW262277 FKA262275:FKA262277 FAE262275:FAE262277 EQI262275:EQI262277 EGM262275:EGM262277 DWQ262275:DWQ262277 DMU262275:DMU262277 DCY262275:DCY262277 CTC262275:CTC262277 CJG262275:CJG262277 BZK262275:BZK262277 BPO262275:BPO262277 BFS262275:BFS262277 AVW262275:AVW262277 CJK589921:CJK589930 ACE262275:ACE262277 SI262275:SI262277 NSU917573:NSU917582 I262275:I262277 WUY196739:WUY196741 WLC196739:WLC196741 WBG196739:WBG196741 VRK196739:VRK196741 VHO196739:VHO196741 UXS196739:UXS196741 UNW196739:UNW196741 UEA196739:UEA196741 TUE196739:TUE196741 TKI196739:TKI196741 TAM196739:TAM196741 SQQ196739:SQQ196741 TUI393313:TUI393322 RWY196739:RWY196741 RNC196739:RNC196741 RDG196739:RDG196741 QTK196739:QTK196741 QJO196739:QJO196741 PZS196739:PZS196741 PPW196739:PPW196741 PGA196739:PGA196741 OWE196739:OWE196741 OMI196739:OMI196741 OCM196739:OCM196741 NSQ196739:NSQ196741 NIU196739:NIU196741 MYY196739:MYY196741 MPC196739:MPC196741 MFG196739:MFG196741 NIY262241:NIY262250 LLO196739:LLO196741 LBS196739:LBS196741 KRW196739:KRW196741 KIA196739:KIA196741 JYE196739:JYE196741 EGQ786546:EGQ786555 DWU786546:DWU786555 DMY786546:DMY786555 DDC786546:DDC786555 CTG786546:CTG786555 CJK786546:CJK786555 DMY655457:DMY655466 DDC655457:DDC655466 GNO196739:GNO196741 GDS196739:GDS196741 FTW196739:FTW196741 FKA196739:FKA196741 FAE196739:FAE196741 EQI196739:EQI196741 EGM196739:EGM196741 DWQ196739:DWQ196741 DMU196739:DMU196741 DCY196739:DCY196741 CTC196739:CTC196741 CJG196739:CJG196741 BZK196739:BZK196741 BPO196739:BPO196741 BFS196739:BFS196741 AVW196739:AVW196741 BZO589921:BZO589930 ACE196739:ACE196741 SI196739:SI196741 GNM131186:GNM131195 I196739:I196741 WUY131203:WUY131205 WLC131203:WLC131205 WBG131203:WBG131205 VRK131203:VRK131205 VHO131203:VHO131205 UXS131203:UXS131205 UNW131203:UNW131205 UEA131203:UEA131205 TUE131203:TUE131205 TKI131203:TKI131205 TAM131203:TAM131205 SQQ131203:SQQ131205 TKM393313:TKM393322 RWY131203:RWY131205 RNC131203:RNC131205 RDG131203:RDG131205 QTK131203:QTK131205 QJO131203:QJO131205 PZS131203:PZS131205 PPW131203:PPW131205 PGA131203:PGA131205 OWE131203:OWE131205 OMI131203:OMI131205 OCM131203:OCM131205 NSQ131203:NSQ131205 NIU131203:NIU131205 MYY131203:MYY131205 MPC131203:MPC131205 MFG131203:MFG131205 MZC262241:MZC262250 LLO131203:LLO131205 LBS131203:LBS131205 KRW131203:KRW131205 KIA131203:KIA131205 JYE131203:JYE131205 BZO786546:BZO786555 BPS786546:BPS786555 BFW786546:BFW786555 AWA786546:AWA786555 SQU983109:SQU983118 ACI786546:ACI786555 GDQ131186:GDQ131195 FTU131186:FTU131195 GNO131203:GNO131205 GDS131203:GDS131205 FTW131203:FTW131205 FKA131203:FKA131205 FAE131203:FAE131205 EQI131203:EQI131205 EGM131203:EGM131205 DWQ131203:DWQ131205 DMU131203:DMU131205 DCY131203:DCY131205 CTC131203:CTC131205 CJG131203:CJG131205 BZK131203:BZK131205 BPO131203:BPO131205 BFS131203:BFS131205 AVW131203:AVW131205 BPS589921:BPS589930 ACE131203:ACE131205 SI131203:SI131205 GNS131169:GNS131178 I131203:I131205 WUY65667:WUY65669 WLC65667:WLC65669 WBG65667:WBG65669 VRK65667:VRK65669 VHO65667:VHO65669 UXS65667:UXS65669 UNW65667:UNW65669 UEA65667:UEA65669 TUE65667:TUE65669 TKI65667:TKI65669 TAM65667:TAM65669 SQQ65667:SQQ65669 TAQ393313:TAQ393322 RWY65667:RWY65669 RNC65667:RNC65669 RDG65667:RDG65669 QTK65667:QTK65669 QJO65667:QJO65669 PZS65667:PZS65669 PPW65667:PPW65669 PGA65667:PGA65669 OWE65667:OWE65669 OMI65667:OMI65669 OCM65667:OCM65669 NSQ65667:NSQ65669 NIU65667:NIU65669 MYY65667:MYY65669 MPC65667:MPC65669 MFG65667:MFG65669 MPG262241:MPG262250 LLO65667:LLO65669 LBS65667:LBS65669 KRW65667:KRW65669 KIA65667:KIA65669 JYE65667:JYE65669 SM786546:SM786555 JYI32:JYI41 O786546:O786555 WVC721010:WVC721019 WLG721010:WLG721019 WBK721010:WBK721019 FJY131186:FJY131195 FAC131186:FAC131195 GNO65667:GNO65669 GDS65667:GDS65669 FTW65667:FTW65669 FKA65667:FKA65669 FAE65667:FAE65669 EQI65667:EQI65669 EGM65667:EGM65669 DWQ65667:DWQ65669 DMU65667:DMU65669 DCY65667:DCY65669 CTC65667:CTC65669 CJG65667:CJG65669 BZK65667:BZK65669 BPO65667:BPO65669 BFS65667:BFS65669 AVW65667:AVW65669 BFW589921:BFW589930 ACE65667:ACE65669 SI65667:SI65669 GDW131169:GDW131178 I65667:I65669 WUY66:WUY68 WLC66:WLC68 WBG66:WBG68 VRK66:VRK68 VHO66:VHO68 UXS66:UXS68 UNW66:UNW68 UEA66:UEA68 TUE66:TUE68 TKI66:TKI68 TAM66:TAM68 SQQ66:SQQ68 SQU393313:SQU393322 RWY66:RWY68 RNC66:RNC68 RDG66:RDG68 QTK66:QTK68 QJO66:QJO68 PZS66:PZS68 PPW66:PPW68 PGA66:PGA68 OWE66:OWE68 OMI66:OMI68 OCM66:OCM68 NSQ66:NSQ68 NIU66:NIU68 MYY66:MYY68 MPC66:MPC68 MFG66:MFG68 MFK262241:MFK262250 LLO66:LLO68 LBS66:LBS68 KRW66:KRW68 KIA66:KIA68 JYE66:JYE68 VRO721010:VRO721019 VHS721010:VHS721019 UXW721010:UXW721019 UOA721010:UOA721019 UEE721010:UEE721019 TUI721010:TUI721019 EQG131186:EQG131195 EGK131186:EGK131195 GNO66:GNO68 GDS66:GDS68 FTW66:FTW68 FKA66:FKA68 FAE66:FAE68 EQI66:EQI68 EGM66:EGM68 DWQ66:DWQ68 DMU66:DMU68 DCY66:DCY68 CTC66:CTC68 CJG66:CJG68 BZK66:BZK68 BPO66:BPO68 BFS66:BFS68 AVW66:AVW68 AWA589921:AWA589930 ACE66:ACE68 SI66:SI68 FUA131169:FUA131178 FKE131169:FKE131178 WUS983177:WUS983181 WKW983177:WKW983181 WBA983177:WBA983181 VRE983177:VRE983181 VHI983177:VHI983181 UXM983177:UXM983181 UNQ983177:UNQ983181 UDU983177:UDU983181 TTY983177:TTY983181 TKC983177:TKC983181 TAG983177:TAG983181 SQK983177:SQK983181 SGO983177:SGO983181 RWS983177:RWS983181 RMW983177:RMW983181 RDA983177:RDA983181 QTE983177:QTE983181 QJI983177:QJI983181 PZM983177:PZM983181 PPQ983177:PPQ983181 PFU983177:PFU983181 OVY983177:OVY983181 OMC983177:OMC983181 OCG983177:OCG983181 NSK983177:NSK983181 NIO983177:NIO983181 MYS983177:MYS983181 MOW983177:MOW983181 MFA983177:MFA983181 LVE983177:LVE983181 LLI983177:LLI983181 LBM983177:LBM983181 KRQ983177:KRQ983181 KHU983177:KHU983181 JXY983177:JXY983181 TKM721010:TKM721019 TAQ721010:TAQ721019 SQU721010:SQU721019 DDC327777:DDC327786 RXC721010:RXC721019 RNG721010:RNG721019 DWO131186:DWO131195 VRO262241:VRO262250 GNI983177:GNI983181 GDM983177:GDM983181 FTQ983177:FTQ983181 FJU983177:FJU983181 EZY983177:EZY983181 EQC983177:EQC983181 EGG983177:EGG983181 DWK983177:DWK983181 DMO983177:DMO983181 DCS983177:DCS983181 CSW983177:CSW983181 CJA983177:CJA983181 BZE983177:BZE983181 BPI983177:BPI983181 BFM983177:BFM983181 AVQ983177:AVQ983181 ALU983177:ALU983181 ABY983177:ABY983181 SC983177:SC983181 FAI131169:FAI131178 C983177:C983181 WUS917641:WUS917645 WKW917641:WKW917645 WBA917641:WBA917645 VRE917641:VRE917645 VHI917641:VHI917645 UXM917641:UXM917645 UNQ917641:UNQ917645 UDU917641:UDU917645 TTY917641:TTY917645 TKC917641:TKC917645 TAG917641:TAG917645 SQK917641:SQK917645 SGO917641:SGO917645 RWS917641:RWS917645 RMW917641:RMW917645 RDA917641:RDA917645 QTE917641:QTE917645 QJI917641:QJI917645 PZM917641:PZM917645 PPQ917641:PPQ917645 PFU917641:PFU917645 OVY917641:OVY917645 OMC917641:OMC917645 OCG917641:OCG917645 NSK917641:NSK917645 NIO917641:NIO917645 MYS917641:MYS917645 MOW917641:MOW917645 MFA917641:MFA917645 LVE917641:LVE917645 LLI917641:LLI917645 LBM917641:LBM917645 KRQ917641:KRQ917645 KHU917641:KHU917645 JXY917641:JXY917645 RDK721010:RDK721019 QTO721010:QTO721019 QJS721010:QJS721019 PZW721010:PZW721019 PQA721010:PQA721019 PGE721010:PGE721019 DMS131186:DMS131195 DCW131186:DCW131195 GNI917641:GNI917645 GDM917641:GDM917645 FTQ917641:FTQ917645 FJU917641:FJU917645 EZY917641:EZY917645 EQC917641:EQC917645 EGG917641:EGG917645 DWK917641:DWK917645 DMO917641:DMO917645 DCS917641:DCS917645 CSW917641:CSW917645 CJA917641:CJA917645 BZE917641:BZE917645 BPI917641:BPI917645 BFM917641:BFM917645 AVQ917641:AVQ917645 ALU917641:ALU917645 ABY917641:ABY917645 SC917641:SC917645 EQM131169:EQM131178 C917641:C917645 WUS852105:WUS852109 WKW852105:WKW852109 WBA852105:WBA852109 VRE852105:VRE852109 VHI852105:VHI852109 UXM852105:UXM852109 UNQ852105:UNQ852109 UDU852105:UDU852109 TTY852105:TTY852109 TKC852105:TKC852109 TAG852105:TAG852109 SQK852105:SQK852109 SGO852105:SGO852109 RWS852105:RWS852109 RMW852105:RMW852109 RDA852105:RDA852109 QTE852105:QTE852109 QJI852105:QJI852109 PZM852105:PZM852109 PPQ852105:PPQ852109 PFU852105:PFU852109 OVY852105:OVY852109 OMC852105:OMC852109 OCG852105:OCG852109 NSK852105:NSK852109 NIO852105:NIO852109 MYS852105:MYS852109 MOW852105:MOW852109 MFA852105:MFA852109 LVE852105:LVE852109 LLI852105:LLI852109 LBM852105:LBM852109 KRQ852105:KRQ852109 KHU852105:KHU852109 JXY852105:JXY852109 OWI721010:OWI721019 OMM721010:OMM721019 OCQ721010:OCQ721019 NSU721010:NSU721019 NIY721010:NIY721019 MZC721010:MZC721019 CTA131186:CTA131195 CJE131186:CJE131195 GNI852105:GNI852109 GDM852105:GDM852109 FTQ852105:FTQ852109 FJU852105:FJU852109 EZY852105:EZY852109 EQC852105:EQC852109 EGG852105:EGG852109 DWK852105:DWK852109 DMO852105:DMO852109 DCS852105:DCS852109 CSW852105:CSW852109 CJA852105:CJA852109 BZE852105:BZE852109 BPI852105:BPI852109 BFM852105:BFM852109 AVQ852105:AVQ852109 ALU852105:ALU852109 ABY852105:ABY852109 SC852105:SC852109 EGQ131169:EGQ131178 C852105:C852109 WUS786597:WUS786601 WKW786597:WKW786601 WBA786597:WBA786601 VRE786597:VRE786601 VHI786597:VHI786601 UXM786597:UXM786601 UNQ786597:UNQ786601 UDU786597:UDU786601 TTY786597:TTY786601 TKC786597:TKC786601 TAG786597:TAG786601 SQK786597:SQK786601 SGO786597:SGO786601 RWS786597:RWS786601 RMW786597:RMW786601 RDA786597:RDA786601 QTE786597:QTE786601 QJI786597:QJI786601 PZM786597:PZM786601 PPQ786597:PPQ786601 PFU786597:PFU786601 OVY786597:OVY786601 OMC786597:OMC786601 OCG786597:OCG786601 NSK786597:NSK786601 NIO786597:NIO786601 MYS786597:MYS786601 MOW786597:MOW786601 MFA786597:MFA786601 LVE786597:LVE786601 LLI786597:LLI786601 LBM786597:LBM786601 KRQ786597:KRQ786601 KHU786597:KHU786601 JXY786597:JXY786601 MPG721010:MPG721019 MFK721010:MFK721019 VHS131169:VHS131178 LLS721010:LLS721019 LBW721010:LBW721019 KSA721010:KSA721019 BZI131186:BZI131195 BPM131186:BPM131195 GNI786597:GNI786601 GDM786597:GDM786601 FTQ786597:FTQ786601 FJU786597:FJU786601 EZY786597:EZY786601 EQC786597:EQC786601 EGG786597:EGG786601 DWK786597:DWK786601 DMO786597:DMO786601 DCS786597:DCS786601 CSW786597:CSW786601 CJA786597:CJA786601 BZE786597:BZE786601 BPI786597:BPI786601 BFM786597:BFM786601 AVQ786597:AVQ786601 ALU786597:ALU786601 ABY786597:ABY786601 SC786597:SC786601 DWU131169:DWU131178 C786597:C786601 WUS721061:WUS721065 WKW721061:WKW721065 WBA721061:WBA721065 VRE721061:VRE721065 VHI721061:VHI721065 UXM721061:UXM721065 UNQ721061:UNQ721065 UDU721061:UDU721065 TTY721061:TTY721065 TKC721061:TKC721065 TAG721061:TAG721065 SQK721061:SQK721065 SGO721061:SGO721065 RWS721061:RWS721065 RMW721061:RMW721065 RDA721061:RDA721065 QTE721061:QTE721065 QJI721061:QJI721065 PZM721061:PZM721065 PPQ721061:PPQ721065 PFU721061:PFU721065 OVY721061:OVY721065 OMC721061:OMC721065 OCG721061:OCG721065 NSK721061:NSK721065 NIO721061:NIO721065 MYS721061:MYS721065 MOW721061:MOW721065 MFA721061:MFA721065 LVE721061:LVE721065 LLI721061:LLI721065 LBM721061:LBM721065 KRQ721061:KRQ721065 KHU721061:KHU721065 JXY721061:JXY721065 KIE721010:KIE721019 JYI721010:JYI721019 WLG262241:WLG262250 RXC983109:RXC983118 RNG983109:RNG983118 RDK983109:RDK983118 BFQ131186:BFQ131195 AVU131186:AVU131195 GNI721061:GNI721065 GDM721061:GDM721065 FTQ721061:FTQ721065 FJU721061:FJU721065 EZY721061:EZY721065 EQC721061:EQC721065 EGG721061:EGG721065 DWK721061:DWK721065 DMO721061:DMO721065 DCS721061:DCS721065 CSW721061:CSW721065 CJA721061:CJA721065 BZE721061:BZE721065 BPI721061:BPI721065 BFM721061:BFM721065 AVQ721061:AVQ721065 ALU721061:ALU721065 ABY721061:ABY721065 SC721061:SC721065 DMY131169:DMY131178 C721061:C721065 WUS655525:WUS655529 WKW655525:WKW655529 WBA655525:WBA655529 VRE655525:VRE655529 VHI655525:VHI655529 UXM655525:UXM655529 UNQ655525:UNQ655529 UDU655525:UDU655529 TTY655525:TTY655529 TKC655525:TKC655529 TAG655525:TAG655529 SQK655525:SQK655529 SGO655525:SGO655529 RWS655525:RWS655529 RMW655525:RMW655529 RDA655525:RDA655529 QTE655525:QTE655529 QJI655525:QJI655529 PZM655525:PZM655529 PPQ655525:PPQ655529 PFU655525:PFU655529 OVY655525:OVY655529 OMC655525:OMC655529 OCG655525:OCG655529 NSK655525:NSK655529 NIO655525:NIO655529 MYS655525:MYS655529 MOW655525:MOW655529 MFA655525:MFA655529 LVE655525:LVE655529 LLI655525:LLI655529 LBM655525:LBM655529 KRQ655525:KRQ655529 KHU655525:KHU655529 JXY655525:JXY655529 QTO983109:QTO983118 QJS983109:QJS983118 WLG589921:WLG589930 WBK589921:WBK589930 GNS721010:GNS721019 GDW721010:GDW721019 LLS458849:LLS458858 ACC131186:ACC131195 GNI655525:GNI655529 GDM655525:GDM655529 FTQ655525:FTQ655529 FJU655525:FJU655529 EZY655525:EZY655529 EQC655525:EQC655529 EGG655525:EGG655529 DWK655525:DWK655529 DMO655525:DMO655529 DCS655525:DCS655529 CSW655525:CSW655529 CJA655525:CJA655529 BZE655525:BZE655529 BPI655525:BPI655529 BFM655525:BFM655529 AVQ655525:AVQ655529 ALU655525:ALU655529 ABY655525:ABY655529 SC655525:SC655529 DDC131169:DDC131178 C655525:C655529 WUS589989:WUS589993 WKW589989:WKW589993 WBA589989:WBA589993 VRE589989:VRE589993 VHI589989:VHI589993 UXM589989:UXM589993 UNQ589989:UNQ589993 UDU589989:UDU589993 TTY589989:TTY589993 TKC589989:TKC589993 TAG589989:TAG589993 SQK589989:SQK589993 SGO589989:SGO589993 RWS589989:RWS589993 RMW589989:RMW589993 RDA589989:RDA589993 QTE589989:QTE589993 QJI589989:QJI589993 PZM589989:PZM589993 PPQ589989:PPQ589993 PFU589989:PFU589993 OVY589989:OVY589993 OMC589989:OMC589993 OCG589989:OCG589993 NSK589989:NSK589993 NIO589989:NIO589993 MYS589989:MYS589993 MOW589989:MOW589993 MFA589989:MFA589993 LVE589989:LVE589993 LLI589989:LLI589993 LBM589989:LBM589993 KRQ589989:KRQ589993 KHU589989:KHU589993 JXY589989:JXY589993 FUA721010:FUA721019 FKE721010:FKE721019 FAI721010:FAI721019 EQM721010:EQM721019 EGQ721010:EGQ721019 DWU721010:DWU721019 SG131186:SG131195 MFK32:MFK41 GNI589989:GNI589993 GDM589989:GDM589993 FTQ589989:FTQ589993 FJU589989:FJU589993 EZY589989:EZY589993 EQC589989:EQC589993 EGG589989:EGG589993 DWK589989:DWK589993 DMO589989:DMO589993 DCS589989:DCS589993 CSW589989:CSW589993 CJA589989:CJA589993 BZE589989:BZE589993 BPI589989:BPI589993 BFM589989:BFM589993 AVQ589989:AVQ589993 ALU589989:ALU589993 ABY589989:ABY589993 SC589989:SC589993 CTG131169:CTG131178 C589989:C589993 WUS524453:WUS524457 WKW524453:WKW524457 WBA524453:WBA524457 VRE524453:VRE524457 VHI524453:VHI524457 UXM524453:UXM524457 UNQ524453:UNQ524457 UDU524453:UDU524457 TTY524453:TTY524457 TKC524453:TKC524457 TAG524453:TAG524457 SQK524453:SQK524457 SGO524453:SGO524457 RWS524453:RWS524457 RMW524453:RMW524457 RDA524453:RDA524457 QTE524453:QTE524457 QJI524453:QJI524457 PZM524453:PZM524457 PPQ524453:PPQ524457 PFU524453:PFU524457 OVY524453:OVY524457 OMC524453:OMC524457 OCG524453:OCG524457 NSK524453:NSK524457 NIO524453:NIO524457 MYS524453:MYS524457 MOW524453:MOW524457 MFA524453:MFA524457 LVE524453:LVE524457 LLI524453:LLI524457 LBM524453:LBM524457 KRQ524453:KRQ524457 KHU524453:KHU524457 JXY524453:JXY524457 DMY721010:DMY721019 DDC721010:DDC721019 CTG721010:CTG721019 CJK721010:CJK721019 BZO721010:BZO721019 BPS721010:BPS721019 G131186:G131195 WUW65650:WUW65659 GNI524453:GNI524457 GDM524453:GDM524457 FTQ524453:FTQ524457 FJU524453:FJU524457 EZY524453:EZY524457 EQC524453:EQC524457 EGG524453:EGG524457 DWK524453:DWK524457 DMO524453:DMO524457 DCS524453:DCS524457 CSW524453:CSW524457 CJA524453:CJA524457 BZE524453:BZE524457 BPI524453:BPI524457 BFM524453:BFM524457 AVQ524453:AVQ524457 ALU524453:ALU524457 ABY524453:ABY524457 SC524453:SC524457 CJK131169:CJK131178 C524453:C524457 WUS458917:WUS458921 WKW458917:WKW458921 WBA458917:WBA458921 VRE458917:VRE458921 VHI458917:VHI458921 UXM458917:UXM458921 UNQ458917:UNQ458921 UDU458917:UDU458921 TTY458917:TTY458921 TKC458917:TKC458921 TAG458917:TAG458921 SQK458917:SQK458921 SGO458917:SGO458921 RWS458917:RWS458921 RMW458917:RMW458921 RDA458917:RDA458921 QTE458917:QTE458921 QJI458917:QJI458921 PZM458917:PZM458921 PPQ458917:PPQ458921 PFU458917:PFU458921 OVY458917:OVY458921 OMC458917:OMC458921 OCG458917:OCG458921 NSK458917:NSK458921 NIO458917:NIO458921 MYS458917:MYS458921 MOW458917:MOW458921 MFA458917:MFA458921 LVE458917:LVE458921 LLI458917:LLI458921 LBM458917:LBM458921 KRQ458917:KRQ458921 KHU458917:KHU458921 JXY458917:JXY458921 BFW721010:BFW721019 AWA721010:AWA721019 PZW983109:PZW983118 ACI721010:ACI721019 SM721010:SM721019 PQA983109:PQA983118 WLA65650:WLA65659 WBE65650:WBE65659 GNI458917:GNI458921 GDM458917:GDM458921 FTQ458917:FTQ458921 FJU458917:FJU458921 EZY458917:EZY458921 EQC458917:EQC458921 EGG458917:EGG458921 DWK458917:DWK458921 DMO458917:DMO458921 DCS458917:DCS458921 CSW458917:CSW458921 CJA458917:CJA458921 BZE458917:BZE458921 BPI458917:BPI458921 BFM458917:BFM458921 AVQ458917:AVQ458921 ALU458917:ALU458921 ABY458917:ABY458921 SC458917:SC458921 BZO131169:BZO131178 C458917:C458921 WUS393381:WUS393385 WKW393381:WKW393385 WBA393381:WBA393385 VRE393381:VRE393385 VHI393381:VHI393385 UXM393381:UXM393385 UNQ393381:UNQ393385 UDU393381:UDU393385 TTY393381:TTY393385 TKC393381:TKC393385 TAG393381:TAG393385 SQK393381:SQK393385 SGO393381:SGO393385 RWS393381:RWS393385 RMW393381:RMW393385 RDA393381:RDA393385 QTE393381:QTE393385 QJI393381:QJI393385 PZM393381:PZM393385 PPQ393381:PPQ393385 PFU393381:PFU393385 OVY393381:OVY393385 OMC393381:OMC393385 OCG393381:OCG393385 NSK393381:NSK393385 NIO393381:NIO393385 MYS393381:MYS393385 MOW393381:MOW393385 MFA393381:MFA393385 LVE393381:LVE393385 LLI393381:LLI393385 LBM393381:LBM393385 KRQ393381:KRQ393385 KHU393381:KHU393385 JXY393381:JXY393385 O721010:O721019 WVC655474:WVC655483 WLG655474:WLG655483 WBK655474:WBK655483 VRO655474:VRO655483 VHS655474:VHS655483 PZW131169:PZW131178 VRI65650:VRI65659 GNI393381:GNI393385 GDM393381:GDM393385 FTQ393381:FTQ393385 FJU393381:FJU393385 EZY393381:EZY393385 EQC393381:EQC393385 EGG393381:EGG393385 DWK393381:DWK393385 DMO393381:DMO393385 DCS393381:DCS393385 CSW393381:CSW393385 CJA393381:CJA393385 BZE393381:BZE393385 BPI393381:BPI393385 BFM393381:BFM393385 AVQ393381:AVQ393385 ALU393381:ALU393385 ABY393381:ABY393385 SC393381:SC393385 BPS131169:BPS131178 C393381:C393385 WUS327845:WUS327849 WKW327845:WKW327849 WBA327845:WBA327849 VRE327845:VRE327849 VHI327845:VHI327849 UXM327845:UXM327849 UNQ327845:UNQ327849 UDU327845:UDU327849 TTY327845:TTY327849 TKC327845:TKC327849 TAG327845:TAG327849 SQK327845:SQK327849 SGO327845:SGO327849 RWS327845:RWS327849 RMW327845:RMW327849 RDA327845:RDA327849 QTE327845:QTE327849 QJI327845:QJI327849 PZM327845:PZM327849 PPQ327845:PPQ327849 PFU327845:PFU327849 OVY327845:OVY327849 OMC327845:OMC327849 OCG327845:OCG327849 NSK327845:NSK327849 NIO327845:NIO327849 MYS327845:MYS327849 MOW327845:MOW327849 MFA327845:MFA327849 LVE327845:LVE327849 LLI327845:LLI327849 LBM327845:LBM327849 KRQ327845:KRQ327849 KHU327845:KHU327849 JXY327845:JXY327849 UXW655474:UXW655483 UOA655474:UOA655483 UEE655474:UEE655483 TUI655474:TUI655483 TKM655474:TKM655483 TAQ655474:TAQ655483 VHM65650:VHM65659 UXQ65650:UXQ65659 GNI327845:GNI327849 GDM327845:GDM327849 FTQ327845:FTQ327849 FJU327845:FJU327849 EZY327845:EZY327849 EQC327845:EQC327849 EGG327845:EGG327849 DWK327845:DWK327849 DMO327845:DMO327849 DCS327845:DCS327849 CSW327845:CSW327849 CJA327845:CJA327849 BZE327845:BZE327849 BPI327845:BPI327849 BFM327845:BFM327849 AVQ327845:AVQ327849 ALU327845:ALU327849 ABY327845:ABY327849 SC327845:SC327849 BFW131169:BFW131178 C327845:C327849 WUS262309:WUS262313 WKW262309:WKW262313 WBA262309:WBA262313 VRE262309:VRE262313 VHI262309:VHI262313 UXM262309:UXM262313 UNQ262309:UNQ262313 UDU262309:UDU262313 TTY262309:TTY262313 TKC262309:TKC262313 TAG262309:TAG262313 SQK262309:SQK262313 SGO262309:SGO262313 RWS262309:RWS262313 RMW262309:RMW262313 RDA262309:RDA262313 QTE262309:QTE262313 QJI262309:QJI262313 PZM262309:PZM262313 PPQ262309:PPQ262313 PFU262309:PFU262313 OVY262309:OVY262313 OMC262309:OMC262313 OCG262309:OCG262313 NSK262309:NSK262313 NIO262309:NIO262313 MYS262309:MYS262313 MOW262309:MOW262313 MFA262309:MFA262313 LVE262309:LVE262313 LLI262309:LLI262313 LBM262309:LBM262313 KRQ262309:KRQ262313 KHU262309:KHU262313 JXY262309:JXY262313 SQU655474:SQU655483 CTG327777:CTG327786 RXC655474:RXC655483 RNG655474:RNG655483 RDK655474:RDK655483 QTO655474:QTO655483 UNU65650:UNU65659 UDY65650:UDY65659 GNI262309:GNI262313 GDM262309:GDM262313 FTQ262309:FTQ262313 FJU262309:FJU262313 EZY262309:EZY262313 EQC262309:EQC262313 EGG262309:EGG262313 DWK262309:DWK262313 DMO262309:DMO262313 DCS262309:DCS262313 CSW262309:CSW262313 CJA262309:CJA262313 BZE262309:BZE262313 BPI262309:BPI262313 BFM262309:BFM262313 AVQ262309:AVQ262313 ALU262309:ALU262313 ABY262309:ABY262313 SC262309:SC262313 AWA131169:AWA131178 C262309:C262313 WUS196773:WUS196777 WKW196773:WKW196777 WBA196773:WBA196777 VRE196773:VRE196777 VHI196773:VHI196777 UXM196773:UXM196777 UNQ196773:UNQ196777 UDU196773:UDU196777 TTY196773:TTY196777 TKC196773:TKC196777 TAG196773:TAG196777 SQK196773:SQK196777 SGO196773:SGO196777 RWS196773:RWS196777 RMW196773:RMW196777 RDA196773:RDA196777 QTE196773:QTE196777 QJI196773:QJI196777 PZM196773:PZM196777 PPQ196773:PPQ196777 PFU196773:PFU196777 OVY196773:OVY196777 OMC196773:OMC196777 OCG196773:OCG196777 NSK196773:NSK196777 NIO196773:NIO196777 MYS196773:MYS196777 MOW196773:MOW196777 MFA196773:MFA196777 LVE196773:LVE196777 LLI196773:LLI196777 LBM196773:LBM196777 KRQ196773:KRQ196777 KHU196773:KHU196777 JXY196773:JXY196777 QJS655474:QJS655483 PZW655474:PZW655483 PQA655474:PQA655483 PGE655474:PGE655483 OWI655474:OWI655483 OMM655474:OMM655483 OCQ655474:OCQ655483 NSU655474:NSU655483 GNI196773:GNI196777 GDM196773:GDM196777 FTQ196773:FTQ196777 FJU196773:FJU196777 EZY196773:EZY196777 EQC196773:EQC196777 EGG196773:EGG196777 DWK196773:DWK196777 DMO196773:DMO196777 DCS196773:DCS196777 CSW196773:CSW196777 CJA196773:CJA196777 BZE196773:BZE196777 BPI196773:BPI196777 BFM196773:BFM196777 AVQ196773:AVQ196777 ALU196773:ALU196777 ABY196773:ABY196777 SC196773:SC196777 BFW458849:BFW458858 C196773:C196777 WUS131237:WUS131241 WKW131237:WKW131241 WBA131237:WBA131241 VRE131237:VRE131241 VHI131237:VHI131241 UXM131237:UXM131241 UNQ131237:UNQ131241 UDU131237:UDU131241 TTY131237:TTY131241 TKC131237:TKC131241 TAG131237:TAG131241 SQK131237:SQK131241 SGO131237:SGO131241 RWS131237:RWS131241 RMW131237:RMW131241 RDA131237:RDA131241 QTE131237:QTE131241 QJI131237:QJI131241 PZM131237:PZM131241 PPQ131237:PPQ131241 PFU131237:PFU131241 OVY131237:OVY131241 OMC131237:OMC131241 OCG131237:OCG131241 NSK131237:NSK131241 NIO131237:NIO131241 MYS131237:MYS131241 MOW131237:MOW131241 MFA131237:MFA131241 LVE131237:LVE131241 LLI131237:LLI131241 LBM131237:LBM131241 KRQ131237:KRQ131241 KHU131237:KHU131241 JXY131237:JXY131241 NIY655474:NIY655483 MZC655474:MZC655483 MPG655474:MPG655483 MFK655474:MFK655483 UXW131169:UXW131178 LLS655474:LLS655483 LBW655474:LBW655483 KSA655474:KSA655483 GNI131237:GNI131241 GDM131237:GDM131241 FTQ131237:FTQ131241 FJU131237:FJU131241 EZY131237:EZY131241 EQC131237:EQC131241 EGG131237:EGG131241 DWK131237:DWK131241 DMO131237:DMO131241 DCS131237:DCS131241 CSW131237:CSW131241 CJA131237:CJA131241 BZE131237:BZE131241 BPI131237:BPI131241 BFM131237:BFM131241 AVQ131237:AVQ131241 ALU131237:ALU131241 ABY131237:ABY131241 SC131237:SC131241 ACI131169:ACI131178 C131237:C131241 WUS65701:WUS65705 WKW65701:WKW65705 WBA65701:WBA65705 VRE65701:VRE65705 VHI65701:VHI65705 UXM65701:UXM65705 UNQ65701:UNQ65705 UDU65701:UDU65705 TTY65701:TTY65705 TKC65701:TKC65705 TAG65701:TAG65705 SQK65701:SQK65705 SGO65701:SGO65705 RWS65701:RWS65705 RMW65701:RMW65705 RDA65701:RDA65705 QTE65701:QTE65705 QJI65701:QJI65705 PZM65701:PZM65705 PPQ65701:PPQ65705 PFU65701:PFU65705 OVY65701:OVY65705 OMC65701:OMC65705 OCG65701:OCG65705 NSK65701:NSK65705 NIO65701:NIO65705 MYS65701:MYS65705 MOW65701:MOW65705 MFA65701:MFA65705 LVE65701:LVE65705 LLI65701:LLI65705 LBM65701:LBM65705 KRQ65701:KRQ65705 KHU65701:KHU65705 JXY65701:JXY65705 KIE655474:KIE655483 JYI655474:JYI655483 PGE983109:PGE983118 OWI983109:OWI983118 OMM983109:OMM983118 OCQ983109:OCQ983118 NSU983109:NSU983118 NIY983109:NIY983118 GNI65701:GNI65705 GDM65701:GDM65705 FTQ65701:FTQ65705 FJU65701:FJU65705 EZY65701:EZY65705 EQC65701:EQC65705 EGG65701:EGG65705 DWK65701:DWK65705 DMO65701:DMO65705 DCS65701:DCS65705 CSW65701:CSW65705 CJA65701:CJA65705 BZE65701:BZE65705 BPI65701:BPI65705 BFM65701:BFM65705 AVQ65701:AVQ65705 ALU65701:ALU65705 ABY65701:ABY65705 SC65701:SC65705 SM131169:SM131178 C65701:C65705 WUS101:WUS108 WKW101:WKW108 WBA101:WBA108 VRE101:VRE108 VHI101:VHI108 UXM101:UXM108 UNQ101:UNQ108 UDU101:UDU108 TTY101:TTY108 TKC101:TKC108 TAG101:TAG108 SQK101:SQK108 SGO101:SGO108 RWS101:RWS108 RMW101:RMW108 RDA101:RDA108 QTE101:QTE108 QJI101:QJI108 PZM101:PZM108 PPQ101:PPQ108 PFU101:PFU108 OVY101:OVY108 OMC101:OMC108 OCG101:OCG108 NSK101:NSK108 NIO101:NIO108 MYS101:MYS108 MOW101:MOW108 MFA101:MFA108 LVE101:LVE108 LLI101:LLI108 LBM101:LBM108 KRQ101:KRQ108 KHU101:KHU108 JXY101:JXY108 VRO589921:VRO589930 VHS589921:VHS589930 GNS655474:GNS655483 GDW655474:GDW655483 FUA655474:FUA655483 FKE655474:FKE655483 KIE589921:KIE589930 JYI589921:JYI589930 GNI101:GNI108 GDM101:GDM108 FTQ101:FTQ108 FJU101:FJU108 EZY101:EZY108 EQC101:EQC108 EGG101:EGG108 DWK101:DWK108 DMO101:DMO108 DCS101:DCS108 CSW101:CSW108 CJA101:CJA108 BZE101:BZE108 BPI101:BPI108 BFM101:BFM108 AVQ101:AVQ108 ALU101:ALU108 ABY101:ABY108 SC101:SC108 WVE983101 WLI983101 WBM983101 VRQ983101 VHU983101 UXY983101 UOC983101 UEG983101 TUK983101 TKO983101 TAS983101 SQW983101 TAQ262241:TAQ262250 RXE983101 RNI983101 RDM983101 QTQ983101 QJU983101 PZY983101 PQC983101 PGG983101 OWK983101 OMO983101 OCS983101 NSW983101 NJA983101 MZE983101 MPI983101 MFM983101 MPG131169:MPG131178 LLU983101 LBY983101 KSC983101 KIG983101 JYK983101 FAI655474:FAI655483 EQM655474:EQM655483 EGQ655474:EGQ655483 DWU655474:DWU655483 DMY655474:DMY655483 DDC655474:DDC655483 TUC65650:TUC65659 TKG65650:TKG65659 GNU983101 GDY983101 FUC983101 FKG983101 FAK983101 EQO983101 EGS983101 DWW983101 DNA983101 DDE983101 CTI983101 CJM983101 BZQ983101 BPU983101 BFY983101 AWC983101 ACI589921:ACI589930 ACK983101 SO983101 ACI32:ACI41 Q983101 WVE917565 WLI917565 WBM917565 VRQ917565 VHU917565 UXY917565 UOC917565 UEG917565 TUK917565 TKO917565 TAS917565 SQW917565 RXC393313:RXC393322 RXE917565 RNI917565 RDM917565 QTQ917565 QJU917565 PZY917565 PQC917565 PGG917565 OWK917565 OMO917565 OCS917565 NSW917565 NJA917565 MZE917565 MPI917565 MFM917565 LLS262241:LLS262250 LLU917565 LBY917565 KSC917565 KIG917565 JYK917565 CTG655474:CTG655483 CJK655474:CJK655483 BZO655474:BZO655483 BPS655474:BPS655483 BFW655474:BFW655483 AWA655474:AWA655483 TAK65650:TAK65659 SQO65650:SQO65659 GNU917565 GDY917565 FUC917565 FKG917565 FAK917565 EQO917565 EGS917565 DWW917565 DNA917565 DDE917565 CTI917565 CJM917565 BZQ917565 BPU917565 BFY917565 AWC917565 SM589921:SM589930 ACK917565 SO917565 O131169:O131178 Q917565 WVE852057 WLI852057 WBM852057 VRQ852057 VHU852057 UXY852057 UOC852057 UEG852057 TUK852057 TKO852057 TAS852057 SQW852057 RNG393313:RNG393322 RXE852057 RNI852057 RDM852057 QTQ852057 QJU852057 PZY852057 PQC852057 PGG852057 OWK852057 OMO852057 OCS852057 NSW852057 NJA852057 MZE852057 MPI852057 MFM852057 LBW262241:LBW262250 LLU852057 LBY852057 KSC852057 KIG852057 JYK852057 MZC983109:MZC983118 ACI655474:ACI655483 SM655474:SM655483 MPG983109:MPG983118 O655474:O655483 WVC589938:WVC589947 FKE327777:FKE327786 RWW65650:RWW65659 GNU852057 GDY852057 FUC852057 FKG852057 FAK852057 EQO852057 EGS852057 DWW852057 DNA852057 DDE852057 CTI852057 CJM852057 BZQ852057 BPU852057 BFY852057 AWC852057 CTG32:CTG41 ACK852057 SO852057 WVC65633:WVC65642 Q852057 WVE786521 WLI786521 WBM786521 VRQ786521 VHU786521 UXY786521 UOC786521 UEG786521 TUK786521 TKO786521 TAS786521 SQW786521 RDK393313:RDK393322 RXE786521 RNI786521 RDM786521 QTQ786521 QJU786521 PZY786521 PQC786521 PGG786521 OWK786521 OMO786521 OCS786521 NSW786521 NJA786521 MZE786521 MPI786521 MFM786521 KSA262241:KSA262250 LLU786521 LBY786521 KSC786521 KIG786521 JYK786521 WLG589938:WLG589947 WBK589938:WBK589947 VRO589938:VRO589947 VHS589938:VHS589947 UXW589938:UXW589947 UOA589938:UOA589947 RNA65650:RNA65659 RDE65650:RDE65659 GNU786521 GDY786521 FUC786521 FKG786521 FAK786521 EQO786521 EGS786521 DWW786521 DNA786521 DDE786521 CTI786521 CJM786521 BZQ786521 BPU786521 BFY786521 AWC786521 O589921:O589930 ACK786521 SO786521 WLG65633:WLG65642 Q786521 WVE720985 WLI720985 WBM720985 VRQ720985 VHU720985 UXY720985 UOC720985 UEG720985 TUK720985 TKO720985 TAS720985 SQW720985 QTO393313:QTO393322 RXE720985 RNI720985 RDM720985 QTQ720985 QJU720985 PZY720985 PQC720985 PGG720985 OWK720985 OMO720985 OCS720985 NSW720985 NJA720985 MZE720985 MPI720985 MFM720985 KIE262241:KIE262250 LLU720985 LBY720985 KSC720985 KIG720985 JYK720985 UEE589938:UEE589947 TUI589938:TUI589947 TKM589938:TKM589947 TAQ589938:TAQ589947 SQU589938:SQU589947 CJK327777:CJK327786 QTI65650:QTI65659 QJM65650:QJM65659 GNU720985 GDY720985 FUC720985 FKG720985 FAK720985 EQO720985 EGS720985 DWW720985 DNA720985 DDE720985 CTI720985 CJM720985 BZQ720985 BPU720985 BFY720985 AWC720985 WVC524385:WVC524394 ACK720985 SO720985 WBK65633:WBK65642 Q720985 WVE655449 WLI655449 WBM655449 VRQ655449 VHU655449 UXY655449 UOC655449 UEG655449 TUK655449 TKO655449 TAS655449 SQW655449 QJS393313:QJS393322 RXE655449 RNI655449 RDM655449 QTQ655449 QJU655449 PZY655449 PQC655449 PGG655449 OWK655449 OMO655449 OCS655449 NSW655449 NJA655449 MZE655449 MPI655449 MFM655449 JYI262241:JYI262250 LLU655449 LBY655449 KSC655449 KIG655449 JYK655449 RXC589938:RXC589947 RNG589938:RNG589947 RDK589938:RDK589947 QTO589938:QTO589947 QJS589938:QJS589947 PZW589938:PZW589947 PZQ65650:PZQ65659 PPU65650:PPU65659 GNU655449 GDY655449 FUC655449 FKG655449 FAK655449 EQO655449 EGS655449 DWW655449 DNA655449 DDE655449 CTI655449 CJM655449 BZQ655449 BPU655449 BFY655449 AWC655449 WLG524385:WLG524394 ACK655449 SO655449 VRO65633:VRO65642 Q655449 WVE589913 WLI589913 WBM589913 VRQ589913 VHU589913 UXY589913 UOC589913 UEG589913 TUK589913 TKO589913 TAS589913 SQW589913 PZW393313:PZW393322 RXE589913 RNI589913 RDM589913 QTQ589913 QJU589913 PZY589913 PQC589913 PGG589913 OWK589913 OMO589913 OCS589913 NSW589913 NJA589913 MZE589913 MPI589913 MFM589913 PQA589938:PQA589947 LLU589913 LBY589913 KSC589913 KIG589913 JYK589913 PGE589938:PGE589947 OWI589938:OWI589947 OMM589938:OMM589947 OCQ589938:OCQ589947 NSU589938:NSU589947 NIY589938:NIY589947 PFY65650:PFY65659 OWC65650:OWC65659 GNU589913 GDY589913 FUC589913 FKG589913 FAK589913 EQO589913 EGS589913 DWW589913 DNA589913 DDE589913 CTI589913 CJM589913 BZQ589913 BPU589913 BFY589913 AWC589913 WBK524385:WBK524394 ACK589913 SO589913 VHS65633:VHS65642 Q589913 WVE524377 WLI524377 WBM524377 VRQ524377 VHU524377 UXY524377 UOC524377 UEG524377 TUK524377 TKO524377 TAS524377 SQW524377 PQA393313:PQA393322 RXE524377 RNI524377 RDM524377 QTQ524377 QJU524377 PZY524377 PQC524377 PGG524377 OWK524377 OMO524377 OCS524377 NSW524377 NJA524377 MZE524377 MPI524377 MFM524377 MZC589938:MZC589947 LLU524377 LBY524377 KSC524377 KIG524377 JYK524377 MPG589938:MPG589947 MFK589938:MFK589947 UOA131169:UOA131178 LLS589938:LLS589947 LBW589938:LBW589947 KSA589938:KSA589947 OMG65650:OMG65659 OCK65650:OCK65659 GNU524377 GDY524377 FUC524377 FKG524377 FAK524377 EQO524377 EGS524377 DWW524377 DNA524377 DDE524377 CTI524377 CJM524377 BZQ524377 BPU524377 BFY524377 AWC524377 VRO524385:VRO524394 ACK524377 SO524377 UXW65633:UXW65642 Q524377 WVE458841 WLI458841 WBM458841 VRQ458841 VHU458841 UXY458841 UOC458841 UEG458841 TUK458841 TKO458841 TAS458841 SQW458841 PGE393313:PGE393322 RXE458841 RNI458841 RDM458841 QTQ458841 QJU458841 PZY458841 PQC458841 PGG458841 OWK458841 OMO458841 OCS458841 NSW458841 NJA458841 MZE458841 MPI458841 MFM458841 KIE589938:KIE589947 LLU458841 LBY458841 KSC458841 KIG458841 JYK458841 JYI589938:JYI589947 MFK983109:MFK983118 QTO131169:QTO131178 LLS983109:LLS983118 LBW983109:LBW983118 KSA983109:KSA983118 CTG458849:CTG458858 NSO65650:NSO65659 GNU458841 GDY458841 FUC458841 FKG458841 FAK458841 EQO458841 EGS458841 DWW458841 DNA458841 DDE458841 CTI458841 CJM458841 BZQ458841 BPU458841 BFY458841 AWC458841 VHS524385:VHS524394 ACK458841 SO458841 UOA65633:UOA65642 Q458841 WVE393305 WLI393305 WBM393305 VRQ393305 VHU393305 UXY393305 UOC393305 UEG393305 TUK393305 TKO393305 TAS393305 SQW393305 OWI393313:OWI393322 RXE393305 RNI393305 RDM393305 QTQ393305 QJU393305 PZY393305 PQC393305 PGG393305 OWK393305 OMO393305 OCS393305 NSW393305 NJA393305 MZE393305 MPI393305 MFM393305 KIE983109:KIE983118 LLU393305 LBY393305 KSC393305 KIG393305 JYK393305 UXW589921:UXW589930 UOA589921:UOA589930 GNS589938:GNS589947 GDW589938:GDW589947 FUA589938:FUA589947 FKE589938:FKE589947 NIS65650:NIS65659 EGQ32:EGQ41 GNU393305 GDY393305 FUC393305 FKG393305 FAK393305 EQO393305 EGS393305 DWW393305 DNA393305 DDE393305 CTI393305 CJM393305 BZQ393305 BPU393305 BFY393305 AWC393305 UXW524385:UXW524394 ACK393305 SO393305 UEE65633:UEE65642 Q393305 WVE327769 WLI327769 WBM327769 VRQ327769 VHU327769 UXY327769 UOC327769 UEG327769 TUK327769 TKO327769 TAS327769 SQW327769 OMM393313:OMM393322 RXE327769 RNI327769 RDM327769 QTQ327769 QJU327769 PZY327769 PQC327769 PGG327769 OWK327769 OMO327769 OCS327769 NSW327769 NJA327769 MZE327769 MPI327769 MFM327769 FAI589938:FAI589947 LLU327769 LBY327769 KSC327769 KIG327769 JYK327769 EQM589938:EQM589947 EGQ589938:EGQ589947 DWU589938:DWU589947 DMY589938:DMY589947 DDC589938:DDC589947 CTG589938:CTG589947 MYW65650:MYW65659 WVC786529:WVC786538 GNU327769 GDY327769 FUC327769 FKG327769 FAK327769 EQO327769 EGS327769 DWW327769 DNA327769 DDE327769 CTI327769 CJM327769 BZQ327769 BPU327769 BFY327769 AWC327769 UOA524385:UOA524394 ACK327769 SO327769 TUI65633:TUI65642 Q327769 WVE262233 WLI262233 WBM262233 VRQ262233 VHU262233 UXY262233 UOC262233 UEG262233 TUK262233 TKO262233 TAS262233 SQW262233 OCQ393313:OCQ393322 RXE262233 RNI262233 RDM262233 QTQ262233 QJU262233 PZY262233 PQC262233 PGG262233 OWK262233 OMO262233 OCS262233 NSW262233 NJA262233 MZE262233 MPI262233 MFM262233 CJK589938:CJK589947 LLU262233 LBY262233 KSC262233 KIG262233 JYK262233 BZO589938:BZO589947 BPS589938:BPS589947 BFW589938:BFW589947 AWA589938:AWA589947 JYI983109:JYI983118 ACI589938:ACI589947 WLG786529:WLG786538 WBK786529:WBK786538 GNU262233 GDY262233 FUC262233 FKG262233 FAK262233 EQO262233 EGS262233 DWW262233 DNA262233 DDE262233 CTI262233 CJM262233 BZQ262233 BPU262233 BFY262233 AWC262233 UEE524385:UEE524394 ACK262233 SO262233 TKM65633:TKM65642 Q262233 WVE196697 WLI196697 WBM196697 VRQ196697 VHU196697 UXY196697 UOC196697 UEG196697 TUK196697 TKO196697 TAS196697 SQW196697 NSU393313:NSU393322 RXE196697 RNI196697 RDM196697 QTQ196697 QJU196697 PZY196697 PQC196697 PGG196697 OWK196697 OMO196697 OCS196697 NSW196697 NJA196697 MZE196697 MPI196697 MFM196697 VRO786529:VRO786538 LLU196697 LBY196697 KSC196697 KIG196697 JYK196697 SM589938:SM589947 QJS131169:QJS131178 O589938:O589947 WVC524402:WVC524411 WLG524402:WLG524411 WBK524402:WBK524411 VHS786529:VHS786538 UXW786529:UXW786538 GNU196697 GDY196697 FUC196697 FKG196697 FAK196697 EQO196697 EGS196697 DWW196697 DNA196697 DDE196697 CTI196697 CJM196697 BZQ196697 BPU196697 BFY196697 AWC196697 TUI524385:TUI524394 ACK196697 SO196697 TAQ65633:TAQ65642 Q196697 WVE131161 WLI131161 WBM131161 VRQ131161 VHU131161 UXY131161 UOC131161 UEG131161 TUK131161 TKO131161 TAS131161 SQW131161 NIY393313:NIY393322 RXE131161 RNI131161 RDM131161 QTQ131161 QJU131161 PZY131161 PQC131161 PGG131161 OWK131161 OMO131161 OCS131161 NSW131161 NJA131161 MZE131161 MPI131161 MFM131161 UOA786529:UOA786538 LLU131161 LBY131161 KSC131161 KIG131161 JYK131161 VRO524402:VRO524411 VHS524402:VHS524411 UXW524402:UXW524411 UOA524402:UOA524411 UEE524402:UEE524411 TUI524402:TUI524411 UEE786529:UEE786538 TUI786529:TUI786538 GNU131161 GDY131161 FUC131161 FKG131161 FAK131161 EQO131161 EGS131161 DWW131161 DNA131161 DDE131161 CTI131161 CJM131161 BZQ131161 BPU131161 BFY131161 AWC131161 TKM524385:TKM524394 ACK131161 SO131161 SQU65633:SQU65642 Q131161 WVE65625 WLI65625 WBM65625 VRQ65625 VHU65625 UXY65625 UOC65625 UEG65625 TUK65625 TKO65625 TAS65625 SQW65625 MZC393313:MZC393322 RXE65625 RNI65625 RDM65625 QTQ65625 QJU65625 PZY65625 PQC65625 PGG65625 OWK65625 OMO65625 OCS65625 NSW65625 NJA65625 MZE65625 MPI65625 MFM65625 GNS262241:GNS262250 LLU65625 LBY65625 KSC65625 KIG65625 JYK65625 TKM524402:TKM524411 TAQ524402:TAQ524411 SQU524402:SQU524411 BZO327777:BZO327786 RXC524402:RXC524411 RNG524402:RNG524411 TKM786529:TKM786538 TAQ786529:TAQ786538 GNU65625 GDY65625 FUC65625 FKG65625 FAK65625 EQO65625 EGS65625 DWW65625 DNA65625 DDE65625 CTI65625 CJM65625 BZQ65625 BPU65625 BFY65625 AWC65625 TAQ524385:TAQ524394 ACK65625 SO65625 MPG393313:MPG393322 Q65625 RXC65633:RXC65642 RNG65633:RNG65642 SQU524385:SQU524394 TUI262241:TUI262250 SQU786529:SQU786538 VHS262241:VHS262250 RXC786529:RXC786538 RNG786529:RNG786538 RDK524402:RDK524411 QTO524402:QTO524411 QJS524402:QJS524411 PZW524402:PZW524411 PQA524402:PQA524411 PGE524402:PGE524411 OWI524402:OWI524411 OMM524402:OMM524411 OCQ524402:OCQ524411 NSU524402:NSU524411 NIY524402:NIY524411 MZC524402:MZC524411 GDW262241:GDW262250 FUA262241:FUA262250 MFK393313:MFK393322 NIY131169:NIY131178 RDK65633:RDK65642 WVE983191 WLI983191 WBM983191 VRQ983191 VHU983191 UXY983191 UOC983191 UEG983191 TUK983191 TKO983191 TAS983191 SQW983191 LLS393313:LLS393322 RXE983191 RNI983191 RDM983191 QTQ983191 QJU983191 PZY983191 PQC983191 PGG983191 OWK983191 OMO983191 OCS983191 NSW983191 NJA983191 MZE983191 MPI983191 MFM983191 FKE262241:FKE262250 LLU983191 LBY983191 KSC983191 KIG983191 JYK983191 MPG524402:MPG524411 MFK524402:MFK524411 UEE131169:UEE131178 LLS524402:LLS524411 LBW524402:LBW524411 KSA524402:KSA524411 RDK786529:RDK786538 QTO786529:QTO786538 GNU983191 GDY983191 FUC983191 FKG983191 FAK983191 EQO983191 EGS983191 DWW983191 DNA983191 DDE983191 CTI983191 CJM983191 BZQ983191 BPU983191 BFY983191 AWC983191 RXC524385:RXC524394 ACK983191 SO983191 QTO65633:QTO65642 Q983191 WVE917655 WLI917655 WBM917655 VRQ917655 VHU917655 UXY917655 UOC917655 UEG917655 TUK917655 TKO917655 TAS917655 SQW917655 LBW393313:LBW393322 RXE917655 RNI917655 RDM917655 QTQ917655 QJU917655 PZY917655 PQC917655 PGG917655 OWK917655 OMO917655 OCS917655 NSW917655 NJA917655 MZE917655 MPI917655 MFM917655 FAI262241:FAI262250 LLU917655 LBY917655 KSC917655 KIG917655 JYK917655 KIE524402:KIE524411 JYI524402:JYI524411 LLS917573:LLS917582 LBW917573:LBW917582 KSA917573:KSA917582 KIE917573:KIE917582 QJS786529:QJS786538 PZW786529:PZW786538 GNU917655 GDY917655 FUC917655 FKG917655 FAK917655 EQO917655 EGS917655 DWW917655 DNA917655 DDE917655 CTI917655 CJM917655 BZQ917655 BPU917655 BFY917655 AWC917655 RNG524385:RNG524394 ACK917655 SO917655 QJS65633:QJS65642 Q917655 WVE852119 WLI852119 WBM852119 VRQ852119 VHU852119 UXY852119 UOC852119 UEG852119 TUK852119 TKO852119 TAS852119 SQW852119 KSA393313:KSA393322 RXE852119 RNI852119 RDM852119 QTQ852119 QJU852119 PZY852119 PQC852119 PGG852119 OWK852119 OMO852119 OCS852119 NSW852119 NJA852119 MZE852119 MPI852119 MFM852119 EQM262241:EQM262250 LLU852119 LBY852119 KSC852119 KIG852119 JYK852119 JYI917573:JYI917582 OMM131169:OMM131178 UEE589921:UEE589930 TUI589921:TUI589930 GNS524402:GNS524411 GDW524402:GDW524411 PQA786529:PQA786538 PGE786529:PGE786538 GNU852119 GDY852119 FUC852119 FKG852119 FAK852119 EQO852119 EGS852119 DWW852119 DNA852119 DDE852119 CTI852119 CJM852119 BZQ852119 BPU852119 BFY852119 AWC852119 RDK524385:RDK524394 ACK852119 SO852119 PZW65633:PZW65642 Q852119 WVE786611 WLI786611 WBM786611 VRQ786611 VHU786611 UXY786611 UOC786611 UEG786611 TUK786611 TKO786611 TAS786611 SQW786611 KIE393313:KIE393322 RXE786611 RNI786611 RDM786611 QTQ786611 QJU786611 PZY786611 PQC786611 PGG786611 OWK786611 OMO786611 OCS786611 NSW786611 NJA786611 MZE786611 MPI786611 MFM786611 EGQ262241:EGQ262250 LLU786611 LBY786611 KSC786611 KIG786611 JYK786611 FUA524402:FUA524411 FKE524402:FKE524411 FAI524402:FAI524411 EQM524402:EQM524411 EGQ524402:EGQ524411 DWU524402:DWU524411 OWI786529:OWI786538 OMM786529:OMM786538 GNU786611 GDY786611 FUC786611 FKG786611 FAK786611 EQO786611 EGS786611 DWW786611 DNA786611 DDE786611 CTI786611 CJM786611 BZQ786611 BPU786611 BFY786611 AWC786611 QTO524385:QTO524394 ACK786611 SO786611 PQA65633:PQA65642 Q786611 WVE721075 WLI721075 WBM721075 VRQ721075 VHU721075 UXY721075 UOC721075 UEG721075 TUK721075 TKO721075 TAS721075 SQW721075 JYI393313:JYI393322 RXE721075 RNI721075 RDM721075 QTQ721075 QJU721075 PZY721075 PQC721075 PGG721075 OWK721075 OMO721075 OCS721075 NSW721075 NJA721075 MZE721075 MPI721075 MFM721075 DWU262241:DWU262250 LLU721075 LBY721075 KSC721075 KIG721075 JYK721075 DMY524402:DMY524411 DDC524402:DDC524411 CTG524402:CTG524411 CJK524402:CJK524411 BZO524402:BZO524411 BPS524402:BPS524411 OCQ786529:OCQ786538 NSU786529:NSU786538 GNU721075 GDY721075 FUC721075 FKG721075 FAK721075 EQO721075 EGS721075 DWW721075 DNA721075 DDE721075 CTI721075 CJM721075 BZQ721075 BPU721075 BFY721075 AWC721075 QJS524385:QJS524394 ACK721075 SO721075 PGE65633:PGE65642 Q721075 WVE655539 WLI655539 WBM655539 VRQ655539 VHU655539 UXY655539 UOC655539 UEG655539 TUK655539 TKO655539 TAS655539 SQW655539 BFW524402:BFW524411 RXE655539 RNI655539 RDM655539 QTQ655539 QJU655539 PZY655539 PQC655539 PGG655539 OWK655539 OMO655539 OCS655539 NSW655539 NJA655539 MZE655539 MPI655539 MFM655539 DMY262241:DMY262250 LLU655539 LBY655539 KSC655539 KIG655539 JYK655539 AWA524402:AWA524411 TKM589921:TKM589930 ACI524402:ACI524411 SM524402:SM524411 LLS589921:LLS589930 O524402:O524411 NIY786529:NIY786538 MZC786529:MZC786538 GNU655539 GDY655539 FUC655539 FKG655539 FAK655539 EQO655539 EGS655539 DWW655539 DNA655539 DDE655539 CTI655539 CJM655539 BZQ655539 BPU655539 BFY655539 AWC655539 PZW524385:PZW524394 ACK655539 SO655539 OWI65633:OWI65642 Q655539 WVE590003 WLI590003 WBM590003 VRQ590003 VHU590003 UXY590003 UOC590003 UEG590003 TUK590003 TKO590003 TAS590003 SQW590003 WVC458866:WVC458875 RXE590003 RNI590003 RDM590003 QTQ590003 QJU590003 PZY590003 PQC590003 PGG590003 OWK590003 OMO590003 OCS590003 NSW590003 NJA590003 MZE590003 MPI590003 MFM590003 DDC262241:DDC262250 LLU590003 LBY590003 KSC590003 KIG590003 JYK590003 WLG458866:WLG458875 WBK458866:WBK458875 VRO458866:VRO458875 VHS458866:VHS458875 UXW458866:UXW458875 UOA458866:UOA458875 MPG786529:MPG786538 MFK786529:MFK786538 GNU590003 GDY590003 FUC590003 FKG590003 FAK590003 EQO590003 EGS590003 DWW590003 DNA590003 DDE590003 CTI590003 CJM590003 BZQ590003 BPU590003 BFY590003 AWC590003 PQA524385:PQA524394 ACK590003 SO590003 OMM65633:OMM65642 Q590003 WVE524467 WLI524467 WBM524467 VRQ524467 VHU524467 UXY524467 UOC524467 UEG524467 TUK524467 TKO524467 TAS524467 SQW524467 UEE458866:UEE458875 RXE524467 RNI524467 RDM524467 QTQ524467 QJU524467 PZY524467 PQC524467 PGG524467 OWK524467 OMO524467 OCS524467 NSW524467 NJA524467 MZE524467 MPI524467 MFM524467 CTG262241:CTG262250 LLU524467 LBY524467 KSC524467 KIG524467 JYK524467 TUI458866:TUI458875 TKM458866:TKM458875 TAQ458866:TAQ458875 SQU458866:SQU458875 BPS327777:BPS327786 RXC458866:RXC458875 PQA131169:PQA131178 LLS786529:LLS786538 GNU524467 GDY524467 FUC524467 FKG524467 FAK524467 EQO524467 EGS524467 DWW524467 DNA524467 DDE524467 CTI524467 CJM524467 BZQ524467 BPU524467 BFY524467 AWC524467 PGE524385:PGE524394 ACK524467 SO524467 OCQ65633:OCQ65642 Q524467 WVE458931 WLI458931 WBM458931 VRQ458931 VHU458931 UXY458931 UOC458931 UEG458931 TUK458931 TKO458931 TAS458931 SQW458931 RNG458866:RNG458875 RXE458931 RNI458931 RDM458931 QTQ458931 QJU458931 PZY458931 PQC458931 PGG458931 OWK458931 OMO458931 OCS458931 NSW458931 NJA458931 MZE458931 MPI458931 MFM458931 CJK262241:CJK262250 LLU458931 LBY458931 KSC458931 KIG458931 JYK458931 RDK458866:RDK458875 QTO458866:QTO458875 QJS458866:QJS458875 PZW458866:PZW458875 PQA458866:PQA458875 PGE458866:PGE458875 LBW786529:LBW786538 KSA786529:KSA786538 GNU458931 GDY458931 FUC458931 FKG458931 FAK458931 EQO458931 EGS458931 DWW458931 DNA458931 DDE458931 CTI458931 CJM458931 BZQ458931 BPU458931 BFY458931 AWC458931 OWI524385:OWI524394 ACK458931 SO458931 NSU65633:NSU65642 Q458931 WVE393395 WLI393395 WBM393395 VRQ393395 VHU393395 UXY393395 UOC393395 UEG393395 TUK393395 TKO393395 TAS393395 SQW393395 OWI458866:OWI458875 RXE393395 RNI393395 RDM393395 QTQ393395 QJU393395 PZY393395 PQC393395 PGG393395 OWK393395 OMO393395 OCS393395 NSW393395 NJA393395 MZE393395 MPI393395 MFM393395 BZO262241:BZO262250 LLU393395 LBY393395 KSC393395 KIG393395 JYK393395 OMM458866:OMM458875 OCQ458866:OCQ458875 NSU458866:NSU458875 NIY458866:NIY458875 MZC458866:MZC458875 MPG458866:MPG458875 KIE786529:KIE786538 JYI786529:JYI786538 GNU393395 GDY393395 FUC393395 FKG393395 FAK393395 EQO393395 EGS393395 DWW393395 DNA393395 DDE393395 CTI393395 CJM393395 BZQ393395 BPU393395 BFY393395 AWC393395 OMM524385:OMM524394 ACK393395 SO393395 NIY65633:NIY65642 Q393395 WVE327859 WLI327859 WBM327859 VRQ327859 VHU327859 UXY327859 UOC327859 UEG327859 TUK327859 TKO327859 TAS327859 SQW327859 MFK458866:MFK458875 RXE327859 RNI327859 RDM327859 QTQ327859 QJU327859 PZY327859 PQC327859 PGG327859 OWK327859 OMO327859 OCS327859 NSW327859 NJA327859 MZE327859 MPI327859 MFM327859 BPS262241:BPS262250 LLU327859 LBY327859 KSC327859 KIG327859 JYK327859 TUI131169:TUI131178 LLS458866:LLS458875 LBW458866:LBW458875 KSA458866:KSA458875 KIE458866:KIE458875 JYI458866:JYI458875 GNS983109:GNS983118 GDW983109:GDW983118 GNU327859 GDY327859 FUC327859 FKG327859 FAK327859 EQO327859 EGS327859 DWW327859 DNA327859 DDE327859 CTI327859 CJM327859 BZQ327859 BPU327859 BFY327859 AWC327859 OCQ524385:OCQ524394 ACK327859 SO327859 MZC65633:MZC65642 Q327859 WVE262323 WLI262323 WBM262323 VRQ262323 VHU262323 UXY262323 UOC262323 UEG262323 TUK262323 TKO262323 TAS262323 SQW262323 FUA983109:FUA983118 RXE262323 RNI262323 RDM262323 QTQ262323 QJU262323 PZY262323 PQC262323 PGG262323 OWK262323 OMO262323 OCS262323 NSW262323 NJA262323 MZE262323 MPI262323 MFM262323 BFW262241:BFW262250 LLU262323 LBY262323 KSC262323 KIG262323 JYK262323 FKE983109:FKE983118 FAI983109:FAI983118 EQM983109:EQM983118 TAQ589921:TAQ589930 SQU589921:SQU589930 GNS458866:GNS458875 GDW458866:GDW458875 FUA458866:FUA458875 GNU262323 GDY262323 FUC262323 FKG262323 FAK262323 EQO262323 EGS262323 DWW262323 DNA262323 DDE262323 CTI262323 CJM262323 BZQ262323 BPU262323 BFY262323 AWC262323 NSU524385:NSU524394 ACK262323 SO262323 MPG65633:MPG65642 Q262323 WVE196787 WLI196787 WBM196787 VRQ196787 VHU196787 UXY196787 UOC196787 UEG196787 TUK196787 TKO196787 TAS196787 SQW196787 FKE458866:FKE458875 RXE196787 RNI196787 RDM196787 QTQ196787 QJU196787 PZY196787 PQC196787 PGG196787 OWK196787 OMO196787 OCS196787 NSW196787 NJA196787 MZE196787 MPI196787 MFM196787 AWA262241:AWA262250 LLU196787 LBY196787 KSC196787 KIG196787 JYK196787 FAI458866:FAI458875 EQM458866:EQM458875 EGQ458866:EGQ458875 DWU458866:DWU458875 DMY458866:DMY458875 DDC458866:DDC458875 CTG458866:CTG458875 CJK458866:CJK458875 GNU196787 GDY196787 FUC196787 FKG196787 FAK196787 EQO196787 EGS196787 DWW196787 DNA196787 DDE196787 CTI196787 CJM196787 BZQ196787 BPU196787 BFY196787 AWC196787 NIY524385:NIY524394 ACK196787 SO196787 MFK65633:MFK65642 Q196787 WVE131251 WLI131251 WBM131251 VRQ131251 VHU131251 UXY131251 UOC131251 UEG131251 TUK131251 TKO131251 TAS131251 SQW131251 GNS393313:GNS393322 RXE131251 RNI131251 RDM131251 QTQ131251 QJU131251 PZY131251 PQC131251 PGG131251 OWK131251 OMO131251 OCS131251 NSW131251 NJA131251 MZE131251 MPI131251 MFM131251 MZC524385:MZC524394 LLU131251 LBY131251 KSC131251 KIG131251 JYK131251 BZO458866:BZO458875 BPS458866:BPS458875 BFW458866:BFW458875 AWA458866:AWA458875 UEE262241:UEE262250 ACI458866:ACI458875 GNS786529:GNS786538 GDW786529:GDW786538 GNU131251 GDY131251 FUC131251 FKG131251 FAK131251 EQO131251 EGS131251 DWW131251 DNA131251 DDE131251 CTI131251 CJM131251 BZQ131251 BPU131251 BFY131251 AWC131251 MPG524385:MPG524394 ACK131251 SO131251 ACI262241:ACI262250 Q131251 WVE65715 WLI65715 WBM65715 VRQ65715 VHU65715 UXY65715 UOC65715 UEG65715 TUK65715 TKO65715 TAS65715 SQW65715 GDW393313:GDW393322 RXE65715 RNI65715 RDM65715 QTQ65715 QJU65715 PZY65715 PQC65715 PGG65715 OWK65715 OMO65715 OCS65715 NSW65715 NJA65715 MZE65715 MPI65715 MFM65715 SM262241:SM262250 LLU65715 LBY65715 KSC65715 KIG65715 JYK65715 SM458866:SM458875 EGQ983109:EGQ983118 O458866:O458875 WVC393330:WVC393339 WLG393330:WLG393339 WBK393330:WBK393339 FUA786529:FUA786538 FKE786529:FKE786538 GNU65715 GDY65715 FUC65715 FKG65715 FAK65715 EQO65715 EGS65715 DWW65715 DNA65715 DDE65715 CTI65715 CJM65715 BZQ65715 BPU65715 BFY65715 AWC65715 MFK524385:MFK524394 ACK65715 SO65715 LLS65633:LLS65642 Q65715 WVE125 WLI125 WBM125 VRQ125 VHU125 UXY125 UOC125 UEG125 TUK125 TKO125 TAS125 SQW125 FUA393313:FUA393322 RXE125 RNI125 RDM125 QTQ125 QJU125 PZY125 PQC125 PGG125 OWK125 OMO125 OCS125 NSW125 NJA125 MZE125 MPI125 MFM125 AWA32:AWA41 LLU125 LBY125 KSC125 KIG125 JYK125 VRO393330:VRO393339 VHS393330:VHS393339 UXW393330:UXW393339 UOA393330:UOA393339 UEE393330:UEE393339 TUI393330:TUI393339 FAI786529:FAI786538 EQM786529:EQM786538 GNU125 GDY125 FUC125 FKG125 FAK125 EQO125 EGS125 DWW125 DNA125 DDE125 CTI125 CJM125 BZQ125 BPU125 BFY125 AWC125 OCQ131169:OCQ131178 ACK125 SO125 DMS196722:DMS196731 WKY983109:WKY983118 WBC983109:WBC983118 VRG983109:VRG983118 VHK983109:VHK983118 UXO983109:UXO983118 UNS983109:UNS983118 UDW983109:UDW983118 TUA983109:TUA983118 TKE983109:TKE983118 TAI983109:TAI983118 SQM983109:SQM983118 FKE393313:FKE393322 RWU983109:RWU983118 RMY983109:RMY983118 RDC983109:RDC983118 QTG983109:QTG983118 QJK983109:QJK983118 PZO983109:PZO983118 PPS983109:PPS983118 PFW983109:PFW983118 OWA983109:OWA983118 OME983109:OME983118 OCI983109:OCI983118 NSM983109:NSM983118 NIQ983109:NIQ983118 MYU983109:MYU983118 MOY983109:MOY983118 MFC983109:MFC983118 O262241:O262250 LLK983109:LLK983118 LBO983109:LBO983118 KRS983109:KRS983118 KHW983109:KHW983118 JYA983109:JYA983118 TKM393330:TKM393339 TAQ393330:TAQ393339 SQU393330:SQU393339 BFW327777:BFW327786 RXC393330:RXC393339 RNG393330:RNG393339 EGQ786529:EGQ786538 DWU786529:DWU786538 GNK983109:GNK983118 GDO983109:GDO983118 FTS983109:FTS983118 FJW983109:FJW983118 FAA983109:FAA983118 EQE983109:EQE983118 EGI983109:EGI983118 DWM983109:DWM983118 DMQ983109:DMQ983118 DCU983109:DCU983118 CSY983109:CSY983118 CJC983109:CJC983118 BZG983109:BZG983118 BPK983109:BPK983118 BFO983109:BFO983118 AVS983109:AVS983118 LLS524385:LLS524394 ACA983109:ACA983118 SE983109:SE983118 LBW65633:LBW65642 E983109:E983118 WUU917573:WUU917582 WKY917573:WKY917582 WBC917573:WBC917582 VRG917573:VRG917582 VHK917573:VHK917582 UXO917573:UXO917582 UNS917573:UNS917582 UDW917573:UDW917582 TUA917573:TUA917582 TKE917573:TKE917582 TAI917573:TAI917582 SQM917573:SQM917582 FAI393313:FAI393322 RWU917573:RWU917582 RMY917573:RMY917582 RDC917573:RDC917582 QTG917573:QTG917582 QJK917573:QJK917582 PZO917573:PZO917582 PPS917573:PPS917582 PFW917573:PFW917582 OWA917573:OWA917582 OME917573:OME917582 OCI917573:OCI917582 NSM917573:NSM917582 NIQ917573:NIQ917582 MYU917573:MYU917582 MOY917573:MOY917582 MFC917573:MFC917582 WVC196705:WVC196714 LLK917573:LLK917582 LBO917573:LBO917582 KRS917573:KRS917582 KHW917573:KHW917582 JYA917573:JYA917582 RDK393330:RDK393339 QTO393330:QTO393339 QJS393330:QJS393339 PZW393330:PZW393339 PQA393330:PQA393339 PGE393330:PGE393339 DMY786529:DMY786538 DDC786529:DDC786538 GNK917573:GNK917582 GDO917573:GDO917582 FTS917573:FTS917582 FJW917573:FJW917582 FAA917573:FAA917582 EQE917573:EQE917582 EGI917573:EGI917582 DWM917573:DWM917582 DMQ917573:DMQ917582 DCU917573:DCU917582 CSY917573:CSY917582 CJC917573:CJC917582 BZG917573:BZG917582 BPK917573:BPK917582 BFO917573:BFO917582 AVS917573:AVS917582 LBW524385:LBW524394 ACA917573:ACA917582 SE917573:SE917582 KSA65633:KSA65642 E917573:E917582 MPA65650:MPA65659 MFE65650:MFE65659 SM196705:SM196714 LLM65650:LLM65659 LBQ65650:LBQ65659 KRU65650:KRU65659 KHY65650:KHY65659 JYC65650:JYC65659 NIY917573:NIY917582 MZC917573:MZC917582 MPG917573:MPG917582 MFK917573:MFK917582 EQM393313:EQM393322 MPG589921:MPG589930 MFK589921:MFK589930 CTG655457:CTG655466 CJK655457:CJK655466 GNM65650:GNM65659 GDQ65650:GDQ65659 FTU65650:FTU65659 FJY65650:FJY65659 FAC65650:FAC65659 EQG65650:EQG65659 EGK65650:EGK65659 DWO65650:DWO65659 DMS65650:DMS65659 DCW65650:DCW65659 CTA65650:CTA65659 CJE65650:CJE65659 WLG196705:WLG196714 BZI65650:BZI65659 BPM65650:BPM65659 BFQ65650:BFQ65659 AVU65650:AVU65659 LBW458849:LBW458858 OWI393330:OWI393339 OMM393330:OMM393339 OCQ393330:OCQ393339 NSU393330:NSU393339 NIY393330:NIY393339 MZC393330:MZC393339 CTG786529:CTG786538 CJK786529:CJK786538 ACC65650:ACC65659 SG65650:SG65659 KSA458849:KSA458858 G65650:G65659 WUW49:WUW58 WLA49:WLA58 WBE49:WBE58 VRI49:VRI58 VHM49:VHM58 UXQ49:UXQ58 UNU49:UNU58 UDY49:UDY58 TUC49:TUC58 TKG49:TKG58 TAK49:TAK58 SQO49:SQO58 KSA524385:KSA524394 FAI327777:FAI327786 RWW49:RWW58 KIE65633:KIE65642 RNA49:RNA58 WUU786529:WUU786538 WKY786529:WKY786538 WBC786529:WBC786538 VRG786529:VRG786538 VHK786529:VHK786538 UXO786529:UXO786538 UNS786529:UNS786538 UDW786529:UDW786538 TUA786529:TUA786538 TKE786529:TKE786538 TAI786529:TAI786538 SQM786529:SQM786538 EGQ393313:EGQ393322 RWU786529:RWU786538 RMY786529:RMY786538 RDC786529:RDC786538 QTG786529:QTG786538 QJK786529:QJK786538 PZO786529:PZO786538 PPS786529:PPS786538 PFW786529:PFW786538 OWA786529:OWA786538 OME786529:OME786538 OCI786529:OCI786538 NSM786529:NSM786538 NIQ786529:NIQ786538 MYU786529:MYU786538 MOY786529:MOY786538 MFC786529:MFC786538 WBK196705:WBK196714 LLK786529:LLK786538 LBO786529:LBO786538 KRS786529:KRS786538 KHW786529:KHW786538 JYA786529:JYA786538 MPG393330:MPG393339 MFK393330:MFK393339 TKM131169:TKM131178 LLS393330:LLS393339 LBW393330:LBW393339 KSA393330:KSA393339 BZO786529:BZO786538 BPS786529:BPS786538 GNK786529:GNK786538 GDO786529:GDO786538 FTS786529:FTS786538 FJW786529:FJW786538 FAA786529:FAA786538 EQE786529:EQE786538 EGI786529:EGI786538 DWM786529:DWM786538 DMQ786529:DMQ786538 DCU786529:DCU786538 CSY786529:CSY786538 CJC786529:CJC786538 BZG786529:BZG786538 BPK786529:BPK786538 BFO786529:BFO786538 AVS786529:AVS786538 KIE524385:KIE524394 ACA786529:ACA786538 SE786529:SE786538 JYI65633:JYI65642 E786529:E786538 WUU720993:WUU721002 WKY720993:WKY721002 WBC720993:WBC721002 VRG720993:VRG721002 VHK720993:VHK721002 UXO720993:UXO721002 UNS720993:UNS721002 UDW720993:UDW721002 TUA720993:TUA721002 TKE720993:TKE721002 TAI720993:TAI721002 SQM720993:SQM721002 DWU393313:DWU393322 RWU720993:RWU721002 RMY720993:RMY721002 RDC720993:RDC721002 QTG720993:QTG721002 QJK720993:QJK721002 PZO720993:PZO721002 PPS720993:PPS721002 PFW720993:PFW721002 OWA720993:OWA721002 OME720993:OME721002 OCI720993:OCI721002 NSM720993:NSM721002 NIQ720993:NIQ721002 MYU720993:MYU721002 MOY720993:MOY721002 MFC720993:MFC721002 VRO196705:VRO196714 LLK720993:LLK721002 LBO720993:LBO721002 KRS720993:KRS721002 KHW720993:KHW721002 JYA720993:JYA721002 KIE393330:KIE393339 JYI393330:JYI393339 DWU983109:DWU983118 DMY983109:DMY983118 DDC983109:DDC983118 CTG983109:CTG983118 BFW786529:BFW786538 AWA786529:AWA786538 GNK720993:GNK721002 GDO720993:GDO721002 FTS720993:FTS721002 FJW720993:FJW721002 FAA720993:FAA721002 EQE720993:EQE721002 EGI720993:EGI721002 DWM720993:DWM721002 DMQ720993:DMQ721002 DCU720993:DCU721002 CSY720993:CSY721002 CJC720993:CJC721002 BZG720993:BZG721002 BPK720993:BPK721002 BFO720993:BFO721002 AVS720993:AVS721002 JYI524385:JYI524394 ACA720993:ACA721002 SE720993:SE721002 CJK983109:CJK983118 E720993:E721002 WUU655457:WUU655466 WKY655457:WKY655466 WBC655457:WBC655466 VRG655457:VRG655466 VHK655457:VHK655466 UXO655457:UXO655466 UNS655457:UNS655466 UDW655457:UDW655466 TUA655457:TUA655466 TKE655457:TKE655466 TAI655457:TAI655466 SQM655457:SQM655466 DMY393313:DMY393322 RWU655457:RWU655466 RMY655457:RMY655466 RDC655457:RDC655466 QTG655457:QTG655466 QJK655457:QJK655466 PZO655457:PZO655466 PPS655457:PPS655466 PFW655457:PFW655466 OWA655457:OWA655466 OME655457:OME655466 OCI655457:OCI655466 NSM655457:NSM655466 NIQ655457:NIQ655466 MYU655457:MYU655466 MOY655457:MOY655466 MFC655457:MFC655466 VHS196705:VHS196714 LLK655457:LLK655466 LBO655457:LBO655466 KRS655457:KRS655466 KHW655457:KHW655466 JYA655457:JYA655466 BZO983109:BZO983118 RXC589921:RXC589930 RNG589921:RNG589930 GNS393330:GNS393339 GDW393330:GDW393339 FUA393330:FUA393339 CJK458849:CJK458858 ACI786529:ACI786538 GNK655457:GNK655466 GDO655457:GDO655466 FTS655457:FTS655466 FJW655457:FJW655466 FAA655457:FAA655466 EQE655457:EQE655466 EGI655457:EGI655466 DWM655457:DWM655466 DMQ655457:DMQ655466 DCU655457:DCU655466 CSY655457:CSY655466 CJC655457:CJC655466 BZG655457:BZG655466 BPK655457:BPK655466 BFO655457:BFO655466 AVS655457:AVS655466 FKE393330:FKE393339 ACA655457:ACA655466 SE655457:SE655466 FAI393330:FAI393339 E655457:E655466 WUU589921:WUU589930 WKY589921:WKY589930 WBC589921:WBC589930 VRG589921:VRG589930 VHK589921:VHK589930 UXO589921:UXO589930 UNS589921:UNS589930 UDW589921:UDW589930 TUA589921:TUA589930 TKE589921:TKE589930 TAI589921:TAI589930 SQM589921:SQM589930 DDC393313:DDC393322 RWU589921:RWU589930 RMY589921:RMY589930 RDC589921:RDC589930 QTG589921:QTG589930 QJK589921:QJK589930 PZO589921:PZO589930 PPS589921:PPS589930 PFW589921:PFW589930 OWA589921:OWA589930 OME589921:OME589930 OCI589921:OCI589930 NSM589921:NSM589930 NIQ589921:NIQ589930 MYU589921:MYU589930 MOY589921:MOY589930 MFC589921:MFC589930 UXW196705:UXW196714 LLK589921:LLK589930 LBO589921:LBO589930 KRS589921:KRS589930 KHW589921:KHW589930 JYA589921:JYA589930 EQM393330:EQM393339 EGQ393330:EGQ393339 DWU393330:DWU393339 DMY393330:DMY393339 DDC393330:DDC393339 CTG393330:CTG393339 SM786529:SM786538 DWU32:DWU41 GNK589921:GNK589930 GDO589921:GDO589930 FTS589921:FTS589930 FJW589921:FJW589930 FAA589921:FAA589930 EQE589921:EQE589930 EGI589921:EGI589930 DWM589921:DWM589930 DMQ589921:DMQ589930 DCU589921:DCU589930 CSY589921:CSY589930 CJC589921:CJC589930 BZG589921:BZG589930 BPK589921:BPK589930 BFO589921:BFO589930 AVS589921:AVS589930 CJK393330:CJK393339 ACA589921:ACA589930 SE589921:SE589930 BZO393330:BZO393339 E589921:E589930 WUU524385:WUU524394 WKY524385:WKY524394 WBC524385:WBC524394 VRG524385:VRG524394 VHK524385:VHK524394 UXO524385:UXO524394 UNS524385:UNS524394 UDW524385:UDW524394 TUA524385:TUA524394 TKE524385:TKE524394 TAI524385:TAI524394 SQM524385:SQM524394 CTG393313:CTG393322 RWU524385:RWU524394 RMY524385:RMY524394 RDC524385:RDC524394 QTG524385:QTG524394 QJK524385:QJK524394 PZO524385:PZO524394 PPS524385:PPS524394 PFW524385:PFW524394 OWA524385:OWA524394 OME524385:OME524394 OCI524385:OCI524394 NSM524385:NSM524394 NIQ524385:NIQ524394 MYU524385:MYU524394 MOY524385:MOY524394 MFC524385:MFC524394 UOA196705:UOA196714 LLK524385:LLK524394 LBO524385:LBO524394 KRS524385:KRS524394 KHW524385:KHW524394 JYA524385:JYA524394 BPS393330:BPS393339 BFW393330:BFW393339 AWA393330:AWA393339 GNS458849:GNS458858 ACI393330:ACI393339 SM393330:SM393339 O786529:O786538 WVC720993:WVC721002 GNK524385:GNK524394 GDO524385:GDO524394 FTS524385:FTS524394 FJW524385:FJW524394 FAA524385:FAA524394 EQE524385:EQE524394 EGI524385:EGI524394 DWM524385:DWM524394 DMQ524385:DMQ524394 DCU524385:DCU524394 CSY524385:CSY524394 CJC524385:CJC524394 BZG524385:BZG524394 BPK524385:BPK524394 BFO524385:BFO524394 AVS524385:AVS524394 BPS983109:BPS983118 ACA524385:ACA524394 SE524385:SE524394 O393330:O393339 E524385:E524394 WUU458849:WUU458858 WKY458849:WKY458858 WBC458849:WBC458858 VRG458849:VRG458858 VHK458849:VHK458858 UXO458849:UXO458858 UNS458849:UNS458858 UDW458849:UDW458858 TUA458849:TUA458858 TKE458849:TKE458858 TAI458849:TAI458858 SQM458849:SQM458858 CJK393313:CJK393322 RWU458849:RWU458858 RMY458849:RMY458858 RDC458849:RDC458858 QTG458849:QTG458858 QJK458849:QJK458858 PZO458849:PZO458858 PPS458849:PPS458858 PFW458849:PFW458858 OWA458849:OWA458858 OME458849:OME458858 OCI458849:OCI458858 NSM458849:NSM458858 NIQ458849:NIQ458858 MYU458849:MYU458858 MOY458849:MOY458858 MFC458849:MFC458858 UEE196705:UEE196714 LLK458849:LLK458858 LBO458849:LBO458858 KRS458849:KRS458858 KHW458849:KHW458858 JYA458849:JYA458858 WVC327794:WVC327803 WLG327794:WLG327803 WBK327794:WBK327803 VRO327794:VRO327803 VHS327794:VHS327803 UXW327794:UXW327803 WLG720993:WLG721002 WBK720993:WBK721002 GNK458849:GNK458858 GDO458849:GDO458858 FTS458849:FTS458858 FJW458849:FJW458858 FAA458849:FAA458858 EQE458849:EQE458858 EGI458849:EGI458858 DWM458849:DWM458858 DMQ458849:DMQ458858 DCU458849:DCU458858 CSY458849:CSY458858 CJC458849:CJC458858 BZG458849:BZG458858 BPK458849:BPK458858 BFO458849:BFO458858 AVS458849:AVS458858 UOA327794:UOA327803 ACA458849:ACA458858 SE458849:SE458858 UEE327794:UEE327803 E458849:E458858 WUU393313:WUU393322 WKY393313:WKY393322 WBC393313:WBC393322 VRG393313:VRG393322 VHK393313:VHK393322 UXO393313:UXO393322 UNS393313:UNS393322 UDW393313:UDW393322 TUA393313:TUA393322 TKE393313:TKE393322 TAI393313:TAI393322 SQM393313:SQM393322 BZO393313:BZO393322 RWU393313:RWU393322 RMY393313:RMY393322 RDC393313:RDC393322 QTG393313:QTG393322 QJK393313:QJK393322 PZO393313:PZO393322 PPS393313:PPS393322 PFW393313:PFW393322 OWA393313:OWA393322 OME393313:OME393322 OCI393313:OCI393322 NSM393313:NSM393322 NIQ393313:NIQ393322 MYU393313:MYU393322 MOY393313:MOY393322 MFC393313:MFC393322 TUI196705:TUI196714 LLK393313:LLK393322 LBO393313:LBO393322 KRS393313:KRS393322 KHW393313:KHW393322 JYA393313:JYA393322 TUI327794:TUI327803 TKM327794:TKM327803 TAQ327794:TAQ327803 SQU327794:SQU327803 AWA327777:AWA327786 RXC327794:RXC327803 VRO720993:VRO721002 VHS720993:VHS721002 GNK393313:GNK393322 GDO393313:GDO393322 FTS393313:FTS393322 FJW393313:FJW393322 FAA393313:FAA393322 EQE393313:EQE393322 EGI393313:EGI393322 DWM393313:DWM393322 DMQ393313:DMQ393322 DCU393313:DCU393322 CSY393313:CSY393322 CJC393313:CJC393322 BZG393313:BZG393322 BPK393313:BPK393322 BFO393313:BFO393322 AVS393313:AVS393322 RNG327794:RNG327803 ACA393313:ACA393322 SE393313:SE393322 RDK327794:RDK327803 E393313:E393322 WUU327777:WUU327786 WKY327777:WKY327786 WBC327777:WBC327786 VRG327777:VRG327786 VHK327777:VHK327786 UXO327777:UXO327786 UNS327777:UNS327786 UDW327777:UDW327786 TUA327777:TUA327786 TKE327777:TKE327786 TAI327777:TAI327786 SQM327777:SQM327786 BPS393313:BPS393322 RWU327777:RWU327786 RMY327777:RMY327786 RDC327777:RDC327786 QTG327777:QTG327786 QJK327777:QJK327786 PZO327777:PZO327786 PPS327777:PPS327786 PFW327777:PFW327786 OWA327777:OWA327786 OME327777:OME327786 OCI327777:OCI327786 NSM327777:NSM327786 NIQ327777:NIQ327786 MYU327777:MYU327786 MOY327777:MOY327786 MFC327777:MFC327786 TKM196705:TKM196714 LLK327777:LLK327786 LBO327777:LBO327786 KRS327777:KRS327786 KHW327777:KHW327786 JYA327777:JYA327786 QTO327794:QTO327803 QJS327794:QJS327803 PZW327794:PZW327803 PQA327794:PQA327803 PGE327794:PGE327803 OWI327794:OWI327803 UXW720993:UXW721002 UOA720993:UOA721002 GNK327777:GNK327786 GDO327777:GDO327786 FTS327777:FTS327786 FJW327777:FJW327786 FAA327777:FAA327786 EQE327777:EQE327786 EGI327777:EGI327786 DWM327777:DWM327786 DMQ327777:DMQ327786 DCU327777:DCU327786 CSY327777:CSY327786 CJC327777:CJC327786 BZG327777:BZG327786 BPK327777:BPK327786 BFO327777:BFO327786 AVS327777:AVS327786 OMM327794:OMM327803 ACA327777:ACA327786 SE327777:SE327786 UEE720993:UEE721002 E327777:E327786 WUU262241:WUU262250 WKY262241:WKY262250 WBC262241:WBC262250 VRG262241:VRG262250 VHK262241:VHK262250 UXO262241:UXO262250 UNS262241:UNS262250 UDW262241:UDW262250 TUA262241:TUA262250 TKE262241:TKE262250 TAI262241:TAI262250 SQM262241:SQM262250 BFW393313:BFW393322 RWU262241:RWU262250 RMY262241:RMY262250 RDC262241:RDC262250 QTG262241:QTG262250 QJK262241:QJK262250 PZO262241:PZO262250 PPS262241:PPS262250 PFW262241:PFW262250 OWA262241:OWA262250 OME262241:OME262250 OCI262241:OCI262250 NSM262241:NSM262250 NIQ262241:NIQ262250 MYU262241:MYU262250 MOY262241:MOY262250 MFC262241:MFC262250 TAQ196705:TAQ196714 LLK262241:LLK262250 LBO262241:LBO262250 KRS262241:KRS262250 KHW262241:KHW262250 JYA262241:JYA262250 OCQ327794:OCQ327803 NSU327794:NSU327803 NIY327794:NIY327803 MZC327794:MZC327803 MPG327794:MPG327803 MFK327794:MFK327803 TUI720993:TUI721002 TKM720993:TKM721002 GNK262241:GNK262250 GDO262241:GDO262250 FTS262241:FTS262250 FJW262241:FJW262250 FAA262241:FAA262250 EQE262241:EQE262250 EGI262241:EGI262250 DWM262241:DWM262250 DMQ262241:DMQ262250 DCU262241:DCU262250 CSY262241:CSY262250 CJC262241:CJC262250 BZG262241:BZG262250 BPK262241:BPK262250 BFO262241:BFO262250 AVS262241:AVS262250 TAQ720993:TAQ721002 ACA262241:ACA262250 SE262241:SE262250 SQU720993:SQU721002 E262241:E262250 WUU196705:WUU196714 WKY196705:WKY196714 WBC196705:WBC196714 VRG196705:VRG196714 VHK196705:VHK196714 UXO196705:UXO196714 UNS196705:UNS196714 UDW196705:UDW196714 TUA196705:TUA196714 TKE196705:TKE196714 TAI196705:TAI196714 SQM196705:SQM196714 AWA393313:AWA393322 RWU196705:RWU196714 RMY196705:RMY196714 RDC196705:RDC196714 QTG196705:QTG196714 QJK196705:QJK196714 PZO196705:PZO196714 PPS196705:PPS196714 PFW196705:PFW196714 OWA196705:OWA196714 OME196705:OME196714 OCI196705:OCI196714 NSM196705:NSM196714 NIQ196705:NIQ196714 MYU196705:MYU196714 MOY196705:MOY196714 MFC196705:MFC196714 SQU196705:SQU196714 LLK196705:LLK196714 LBO196705:LBO196714 KRS196705:KRS196714 KHW196705:KHW196714 JYA196705:JYA196714 TAQ131169:TAQ131178 LLS327794:LLS327803 LBW327794:LBW327803 KSA327794:KSA327803 KIE327794:KIE327803 JYI327794:JYI327803 UXW262241:UXW262250 RXC720993:RXC721002 GNK196705:GNK196714 GDO196705:GDO196714 FTS196705:FTS196714 FJW196705:FJW196714 FAA196705:FAA196714 EQE196705:EQE196714 EGI196705:EGI196714 DWM196705:DWM196714 DMQ196705:DMQ196714 DCU196705:DCU196714 CSY196705:CSY196714 CJC196705:CJC196714 BZG196705:BZG196714 BPK196705:BPK196714 BFO196705:BFO196714 AVS196705:AVS196714 RNG720993:RNG721002 ACA196705:ACA196714 SE196705:SE196714 GNS65633:GNS65642 E196705:E196714 WUU131169:WUU131178 WKY131169:WKY131178 WBC131169:WBC131178 VRG131169:VRG131178 VHK131169:VHK131178 UXO131169:UXO131178 UNS131169:UNS131178 UDW131169:UDW131178 TUA131169:TUA131178 TKE131169:TKE131178 TAI131169:TAI131178 SQM131169:SQM131178 GNS524385:GNS524394 RWU131169:RWU131178 RMY131169:RMY131178 RDC131169:RDC131178 QTG131169:QTG131178 QJK131169:QJK131178 PZO131169:PZO131178 PPS131169:PPS131178 PFW131169:PFW131178 OWA131169:OWA131178 OME131169:OME131178 OCI131169:OCI131178 NSM131169:NSM131178 NIQ131169:NIQ131178 MYU131169:MYU131178 MOY131169:MOY131178 MFC131169:MFC131178 ACI393313:ACI393322 LLK131169:LLK131178 LBO131169:LBO131178 KRS131169:KRS131178 KHW131169:KHW131178 JYA131169:JYA131178 BFW983109:BFW983118 AWA983109:AWA983118 DMY458849:DMY458858 ACI983109:ACI983118 SM983109:SM983118 FAI32:FAI41 RDK720993:RDK721002 QTO720993:QTO721002 GNK131169:GNK131178 GDO131169:GDO131178 FTS131169:FTS131178 FJW131169:FJW131178 FAA131169:FAA131178 EQE131169:EQE131178 EGI131169:EGI131178 DWM131169:DWM131178 DMQ131169:DMQ131178 DCU131169:DCU131178 CSY131169:CSY131178 CJC131169:CJC131178 BZG131169:BZG131178 BPK131169:BPK131178 BFO131169:BFO131178 AVS131169:AVS131178 GDW524385:GDW524394 ACA131169:ACA131178 SE131169:SE131178 GDW65633:GDW65642 E131169:E131178 WUU65633:WUU65642 WKY65633:WKY65642 WBC65633:WBC65642 VRG65633:VRG65642 VHK65633:VHK65642 UXO65633:UXO65642 UNS65633:UNS65642 UDW65633:UDW65642 TUA65633:TUA65642 TKE65633:TKE65642 TAI65633:TAI65642 SQM65633:SQM65642 SM393313:SM393322 RWU65633:RWU65642 RMY65633:RMY65642 RDC65633:RDC65642 QTG65633:QTG65642 QJK65633:QJK65642 PZO65633:PZO65642 PPS65633:PPS65642 PFW65633:PFW65642 OWA65633:OWA65642 OME65633:OME65642 OCI65633:OCI65642 NSM65633:NSM65642 NIQ65633:NIQ65642 MYU65633:MYU65642 MOY65633:MOY65642 MFC65633:MFC65642 RXC196705:RXC196714 LLK65633:LLK65642 LBO65633:LBO65642 KRS65633:KRS65642 KHW65633:KHW65642 JYA65633:JYA65642 RDK589921:RDK589930 QTO589921:QTO589930 GNS327794:GNS327803 GDW327794:GDW327803 FUA327794:FUA327803 FKE327794:FKE327803 QJS720993:QJS721002 PZW720993:PZW721002 GNK65633:GNK65642 GDO65633:GDO65642 FTS65633:FTS65642 FJW65633:FJW65642 FAA65633:FAA65642 EQE65633:EQE65642 EGI65633:EGI65642 DWM65633:DWM65642 DMQ65633:DMQ65642 DCU65633:DCU65642 CSY65633:CSY65642 CJC65633:CJC65642 BZG65633:BZG65642 BPK65633:BPK65642 BFO65633:BFO65642 AVS65633:AVS65642 FUA524385:FUA524394 ACA65633:ACA65642 SE65633:SE65642 FUA65633:FUA65642 E65633:E65642 WUU32:WUU41 WKY32:WKY41 WBC32:WBC41 VRG32:VRG41 VHK32:VHK41 UXO32:UXO41 UNS32:UNS41 UDW32:UDW41 TUA32:TUA41 TKE32:TKE41 TAI32:TAI41 SQM32:SQM41 BPS32:BPS41 RWU32:RWU41 RMY32:RMY41 RDC32:RDC41 QTG32:QTG41 QJK32:QJK41 PZO32:PZO41 PPS32:PPS41 PFW32:PFW41 OWA32:OWA41 OME32:OME41 OCI32:OCI41 NSM32:NSM41 NIQ32:NIQ41 MYU32:MYU41 MOY32:MOY41 MFC32:MFC41 RNG196705:RNG196714 LLK32:LLK41 LBO32:LBO41 KRS32:KRS41 KHW32:KHW41 JYA32:JYA41 FAI327794:FAI327803 EQM327794:EQM327803 EGQ327794:EGQ327803 DWU327794:DWU327803 DMY327794:DMY327803 DDC327794:DDC327803 PQA720993:PQA721002 PGE720993:PGE721002 GNK32:GNK41 GDO32:GDO41 FTS32:FTS41 FJW32:FJW41 FAA32:FAA41 EQE32:EQE41 EGI32:EGI41 DWM32:DWM41 DMQ32:DMQ41 DCU32:DCU41 CSY32:CSY41 CJC32:CJC41 BZG32:BZG41 BPK32:BPK41 BFO32:BFO41 AVS32:AVS41 FKE524385:FKE524394 ACA32:ACA41 SE32:SE41 FKE65633:FKE65642 WUU983109:WUU983118 WUU983126:WUU983135 WKY983126:WKY983135 WBC983126:WBC983135 VRG983126:VRG983135 VHK983126:VHK983135 UXO983126:UXO983135 UNS983126:UNS983135 UDW983126:UDW983135 TUA983126:TUA983135 TKE983126:TKE983135 TAI983126:TAI983135 SQM983126:SQM983135 O393313:O393322 RWU983126:RWU983135 RMY983126:RMY983135 RDC983126:RDC983135 QTG983126:QTG983135 QJK983126:QJK983135 PZO983126:PZO983135 PPS983126:PPS983135 PFW983126:PFW983135 OWA983126:OWA983135 OME983126:OME983135 OCI983126:OCI983135 NSM983126:NSM983135 NIQ983126:NIQ983135 MYU983126:MYU983135 MOY983126:MOY983135 MFC983126:MFC983135 RDK196705:RDK196714 LLK983126:LLK983135 LBO983126:LBO983135 KRS983126:KRS983135 KHW983126:KHW983135 JYA983126:JYA983135 CTG327794:CTG327803 CJK327794:CJK327803 BZO327794:BZO327803 BPS327794:BPS327803 BFW327794:BFW327803 AWA327794:AWA327803 OWI720993:OWI721002 OMM720993:OMM721002 GNK983126:GNK983135 GDO983126:GDO983135 FTS983126:FTS983135 FJW983126:FJW983135 FAA983126:FAA983135 EQE983126:EQE983135 EGI983126:EGI983135 DWM983126:DWM983135 DMQ983126:DMQ983135 DCU983126:DCU983135 CSY983126:CSY983135 CJC983126:CJC983135 BZG983126:BZG983135 BPK983126:BPK983135 BFO983126:BFO983135 AVS983126:AVS983135 FAI524385:FAI524394 ACA983126:ACA983135 SE983126:SE983135 FAI65633:FAI65642 E983126:E983135 WUU917590:WUU917599 WKY917590:WKY917599 WBC917590:WBC917599 VRG917590:VRG917599 VHK917590:VHK917599 UXO917590:UXO917599 UNS917590:UNS917599 UDW917590:UDW917599 TUA917590:TUA917599 TKE917590:TKE917599 TAI917590:TAI917599 SQM917590:SQM917599 WVC327777:WVC327786 RWU917590:RWU917599 RMY917590:RMY917599 RDC917590:RDC917599 QTG917590:QTG917599 QJK917590:QJK917599 PZO917590:PZO917599 PPS917590:PPS917599 PFW917590:PFW917599 OWA917590:OWA917599 OME917590:OME917599 OCI917590:OCI917599 NSM917590:NSM917599 NIQ917590:NIQ917599 MYU917590:MYU917599 MOY917590:MOY917599 MFC917590:MFC917599 QTO196705:QTO196714 LLK917590:LLK917599 LBO917590:LBO917599 KRS917590:KRS917599 KHW917590:KHW917599 JYA917590:JYA917599 GDW458849:GDW458858 ACI327794:ACI327803 SM327794:SM327803 QJS589921:QJS589930 O327794:O327803 WVC262258:WVC262267 OCQ720993:OCQ721002 NSU720993:NSU721002 GNK917590:GNK917599 GDO917590:GDO917599 FTS917590:FTS917599 FJW917590:FJW917599 FAA917590:FAA917599 EQE917590:EQE917599 EGI917590:EGI917599 DWM917590:DWM917599 DMQ917590:DMQ917599 DCU917590:DCU917599 CSY917590:CSY917599 CJC917590:CJC917599 BZG917590:BZG917599 BPK917590:BPK917599 BFO917590:BFO917599 AVS917590:AVS917599 EQM524385:EQM524394 ACA917590:ACA917599 SE917590:SE917599 EQM65633:EQM65642 E917590:E917599 RDE49:RDE58 QTI49:QTI58 QJM49:QJM58 PZQ49:PZQ58 PPU49:PPU58 PFY49:PFY58 OWC49:OWC58 OMG49:OMG58 OCK49:OCK58 NSO49:NSO58 NIS49:NIS58 MYW49:MYW58 WLG327777:WLG327786 MPA49:MPA58 MFE49:MFE58 O196705:O196714 LLM49:LLM58 LBQ49:LBQ58 KRU49:KRU58 KHY49:KHY58 JYC49:JYC58 GNS49:GNS58 GDW49:GDW58 FUA49:FUA58 FKE49:FKE58 FAI49:FAI58 EQM49:EQM58 BZO655457:BZO655466 BPS655457:BPS655466 QJS196705:QJS196714 GNM49:GNM58 GDQ49:GDQ58 FTU49:FTU58 FJY49:FJY58 FAC49:FAC58 WLG262258:WLG262267 WBK262258:WBK262267 VRO262258:VRO262267 VHS262258:VHS262267 UXW262258:UXW262267 UOA262258:UOA262267 NIY720993:NIY721002 MZC720993:MZC721002 EQG49:EQG58 EGK49:EGK58 DWO49:DWO58 DMS49:DMS58 DCW49:DCW58 CTA49:CTA58 CJE49:CJE58 BZI49:BZI58 BPM49:BPM58 BFQ49:BFQ58 AVU49:AVU58 KIE458849:KIE458858 ACC49:ACC58 SG49:SG58 LLS32:LLS41 WVC983126:WVC983135 EGQ524385:EGQ524394 WBK983126:WBK983135 VRO983126:VRO983135 EGQ65633:EGQ65642 VHS983126:VHS983135 WUU786546:WUU786555 WKY786546:WKY786555 WBC786546:WBC786555 VRG786546:VRG786555 VHK786546:VHK786555 UXO786546:UXO786555 UNS786546:UNS786555 UDW786546:UDW786555 TUA786546:TUA786555 TKE786546:TKE786555 TAI786546:TAI786555 SQM786546:SQM786555 WBK327777:WBK327786 RWU786546:RWU786555 RMY786546:RMY786555 RDC786546:RDC786555 QTG786546:QTG786555 QJK786546:QJK786555 PZO786546:PZO786555 PPS786546:PPS786555 PFW786546:PFW786555 OWA786546:OWA786555 OME786546:OME786555 OCI786546:OCI786555 NSM786546:NSM786555 NIQ786546:NIQ786555 MYU786546:MYU786555 MOY786546:MOY786555 MFC786546:MFC786555 PZW196705:PZW196714 LLK786546:LLK786555 LBO786546:LBO786555 KRS786546:KRS786555 KHW786546:KHW786555 JYA786546:JYA786555 UEE262258:UEE262267 TUI262258:TUI262267 TKM262258:TKM262267 TAQ262258:TAQ262267 SQU262258:SQU262267 FUA458849:FUA458858 MPG720993:MPG721002 MFK720993:MFK721002 GNK786546:GNK786555 GDO786546:GDO786555 FTS786546:FTS786555 FJW786546:FJW786555 FAA786546:FAA786555 EQE786546:EQE786555 EGI786546:EGI786555 DWM786546:DWM786555 DMQ786546:DMQ786555 DCU786546:DCU786555 CSY786546:CSY786555 CJC786546:CJC786555 BZG786546:BZG786555 BPK786546:BPK786555 BFO786546:BFO786555 AVS786546:AVS786555 DWU524385:DWU524394 ACA786546:ACA786555 SE786546:SE786555 DWU65633:DWU65642 E786546:E786555 WUU721010:WUU721019 WKY721010:WKY721019 WBC721010:WBC721019 VRG721010:VRG721019 VHK721010:VHK721019 UXO721010:UXO721019 UNS721010:UNS721019 UDW721010:UDW721019 TUA721010:TUA721019 TKE721010:TKE721019 TAI721010:TAI721019 SQM721010:SQM721019 VRO327777:VRO327786 RWU721010:RWU721019 RMY721010:RMY721019 RDC721010:RDC721019 QTG721010:QTG721019 QJK721010:QJK721019 PZO721010:PZO721019 PPS721010:PPS721019 PFW721010:PFW721019 OWA721010:OWA721019 OME721010:OME721019 OCI721010:OCI721019 NSM721010:NSM721019 NIQ721010:NIQ721019 MYU721010:MYU721019 MOY721010:MOY721019 MFC721010:MFC721019 PQA196705:PQA196714 LLK721010:LLK721019 LBO721010:LBO721019 KRS721010:KRS721019 KHW721010:KHW721019 JYA721010:JYA721019 RXC262258:RXC262267 RNG262258:RNG262267 RDK262258:RDK262267 QTO262258:QTO262267 QJS262258:QJS262267 PZW262258:PZW262267 PGE131169:PGE131178 LLS720993:LLS721002 GNK721010:GNK721019 GDO721010:GDO721019 FTS721010:FTS721019 FJW721010:FJW721019 FAA721010:FAA721019 EQE721010:EQE721019 EGI721010:EGI721019 DWM721010:DWM721019 DMQ721010:DMQ721019 DCU721010:DCU721019 CSY721010:CSY721019 CJC721010:CJC721019 BZG721010:BZG721019 BPK721010:BPK721019 BFO721010:BFO721019 AVS721010:AVS721019 DMY524385:DMY524394 ACA721010:ACA721019 SE721010:SE721019 DMY65633:DMY65642 E721010:E721019 WUU655474:WUU655483 WKY655474:WKY655483 WBC655474:WBC655483 VRG655474:VRG655483 VHK655474:VHK655483 UXO655474:UXO655483 UNS655474:UNS655483 UDW655474:UDW655483 TUA655474:TUA655483 TKE655474:TKE655483 TAI655474:TAI655483 SQM655474:SQM655483 VHS327777:VHS327786 RWU655474:RWU655483 RMY655474:RMY655483 RDC655474:RDC655483 QTG655474:QTG655483 QJK655474:QJK655483 PZO655474:PZO655483 PPS655474:PPS655483 PFW655474:PFW655483 OWA655474:OWA655483 OME655474:OME655483 OCI655474:OCI655483 NSM655474:NSM655483 NIQ655474:NIQ655483 MYU655474:MYU655483 MOY655474:MOY655483 MFC655474:MFC655483 PGE196705:PGE196714 LLK655474:LLK655483 LBO655474:LBO655483 KRS655474:KRS655483 KHW655474:KHW655483 JYA655474:JYA655483 PQA262258:PQA262267 PGE262258:PGE262267 OWI262258:OWI262267 OMM262258:OMM262267 OCQ262258:OCQ262267 NSU262258:NSU262267 LBW720993:LBW721002 KSA720993:KSA721002 GNK655474:GNK655483 GDO655474:GDO655483 FTS655474:FTS655483 FJW655474:FJW655483 FAA655474:FAA655483 EQE655474:EQE655483 EGI655474:EGI655483 DWM655474:DWM655483 DMQ655474:DMQ655483 DCU655474:DCU655483 CSY655474:CSY655483 CJC655474:CJC655483 BZG655474:BZG655483 BPK655474:BPK655483 BFO655474:BFO655483 AVS655474:AVS655483 DDC524385:DDC524394 ACA655474:ACA655483 SE655474:SE655483 DDC65633:DDC65642 E655474:E655483 WUU589938:WUU589947 WKY589938:WKY589947 WBC589938:WBC589947 VRG589938:VRG589947 VHK589938:VHK589947 UXO589938:UXO589947 UNS589938:UNS589947 UDW589938:UDW589947 TUA589938:TUA589947 TKE589938:TKE589947 TAI589938:TAI589947 SQM589938:SQM589947 UXW327777:UXW327786 RWU589938:RWU589947 RMY589938:RMY589947 RDC589938:RDC589947 QTG589938:QTG589947 QJK589938:QJK589947 PZO589938:PZO589947 PPS589938:PPS589947 PFW589938:PFW589947 OWA589938:OWA589947 OME589938:OME589947 OCI589938:OCI589947 NSM589938:NSM589947 NIQ589938:NIQ589947 MYU589938:MYU589947 MOY589938:MOY589947 MFC589938:MFC589947 OWI196705:OWI196714 LLK589938:LLK589947 LBO589938:LBO589947 KRS589938:KRS589947 KHW589938:KHW589947 JYA589938:JYA589947 NIY262258:NIY262267 MZC262258:MZC262267 MPG262258:MPG262267 MFK262258:MFK262267 SQU131169:SQU131178 LLS262258:LLS262267 KIE720993:KIE721002 JYI720993:JYI721002 GNK589938:GNK589947 GDO589938:GDO589947 FTS589938:FTS589947 FJW589938:FJW589947 FAA589938:FAA589947 EQE589938:EQE589947 EGI589938:EGI589947 DWM589938:DWM589947 DMQ589938:DMQ589947 DCU589938:DCU589947 CSY589938:CSY589947 CJC589938:CJC589947 BZG589938:BZG589947 BPK589938:BPK589947 BFO589938:BFO589947 AVS589938:AVS589947 CTG524385:CTG524394 ACA589938:ACA589947 SE589938:SE589947 CTG65633:CTG65642 E589938:E589947 WUU524402:WUU524411 WKY524402:WKY524411 WBC524402:WBC524411 VRG524402:VRG524411 VHK524402:VHK524411 UXO524402:UXO524411 UNS524402:UNS524411 UDW524402:UDW524411 TUA524402:TUA524411 TKE524402:TKE524411 TAI524402:TAI524411 SQM524402:SQM524411 UOA327777:UOA327786 RWU524402:RWU524411 RMY524402:RMY524411 RDC524402:RDC524411 QTG524402:QTG524411 QJK524402:QJK524411 PZO524402:PZO524411 PPS524402:PPS524411 PFW524402:PFW524411 OWA524402:OWA524411 OME524402:OME524411 OCI524402:OCI524411 NSM524402:NSM524411 NIQ524402:NIQ524411 MYU524402:MYU524411 MOY524402:MOY524411 MFC524402:MFC524411 OMM196705:OMM196714 LLK524402:LLK524411 LBO524402:LBO524411 KRS524402:KRS524411 KHW524402:KHW524411 JYA524402:JYA524411 LBW262258:LBW262267 KSA262258:KSA262267 KIE262258:KIE262267 JYI262258:JYI262267 O983109:O983118 WVC917573:WVC917582 WLG917573:WLG917582 WBK917573:WBK917582 GNK524402:GNK524411 GDO524402:GDO524411 FTS524402:FTS524411 FJW524402:FJW524411 FAA524402:FAA524411 EQE524402:EQE524411 EGI524402:EGI524411 DWM524402:DWM524411 DMQ524402:DMQ524411 DCU524402:DCU524411 CSY524402:CSY524411 CJC524402:CJC524411 BZG524402:BZG524411 BPK524402:BPK524411 BFO524402:BFO524411 AVS524402:AVS524411 CJK524385:CJK524394 ACA524402:ACA524411 SE524402:SE524411 CJK65633:CJK65642 E524402:E524411 WUU458866:WUU458875 WKY458866:WKY458875 WBC458866:WBC458875 VRG458866:VRG458875 VHK458866:VHK458875 UXO458866:UXO458875 UNS458866:UNS458875 UDW458866:UDW458875 TUA458866:TUA458875 TKE458866:TKE458875 TAI458866:TAI458875 SQM458866:SQM458875 UEE327777:UEE327786 RWU458866:RWU458875 RMY458866:RMY458875 RDC458866:RDC458875 QTG458866:QTG458875 QJK458866:QJK458875 PZO458866:PZO458875 PPS458866:PPS458875 PFW458866:PFW458875 OWA458866:OWA458875 OME458866:OME458875 OCI458866:OCI458875 NSM458866:NSM458875 NIQ458866:NIQ458875 MYU458866:MYU458875 MOY458866:MOY458875 MFC458866:MFC458875 OCQ196705:OCQ196714 LLK458866:LLK458875 LBO458866:LBO458875 KRS458866:KRS458875 KHW458866:KHW458875 JYA458866:JYA458875 VRO917573:VRO917582 VHS917573:VHS917582 PZW589921:PZW589930 PQA589921:PQA589930 GNS262258:GNS262267 GDW262258:GDW262267 FUA262258:FUA262267 FKE262258:FKE262267 GNK458866:GNK458875 GDO458866:GDO458875 FTS458866:FTS458875 FJW458866:FJW458875 FAA458866:FAA458875 EQE458866:EQE458875 EGI458866:EGI458875 DWM458866:DWM458875 DMQ458866:DMQ458875 DCU458866:DCU458875 CSY458866:CSY458875 CJC458866:CJC458875 BZG458866:BZG458875 BPK458866:BPK458875 BFO458866:BFO458875 AVS458866:AVS458875 BZO524385:BZO524394 ACA458866:ACA458875 SE458866:SE458875 BZO65633:BZO65642 E458866:E458875 WUU393330:WUU393339 WKY393330:WKY393339 WBC393330:WBC393339 VRG393330:VRG393339 VHK393330:VHK393339 UXO393330:UXO393339 UNS393330:UNS393339 UDW393330:UDW393339 TUA393330:TUA393339 TKE393330:TKE393339 TAI393330:TAI393339 SQM393330:SQM393339 TUI327777:TUI327786 RWU393330:RWU393339 RMY393330:RMY393339 RDC393330:RDC393339 QTG393330:QTG393339 QJK393330:QJK393339 PZO393330:PZO393339 PPS393330:PPS393339 PFW393330:PFW393339 OWA393330:OWA393339 OME393330:OME393339 OCI393330:OCI393339 NSM393330:NSM393339 NIQ393330:NIQ393339 MYU393330:MYU393339 MOY393330:MOY393339 MFC393330:MFC393339 NSU196705:NSU196714 LLK393330:LLK393339 LBO393330:LBO393339 KRS393330:KRS393339 KHW393330:KHW393339 JYA393330:JYA393339 FAI262258:FAI262267 EQM262258:EQM262267 EGQ262258:EGQ262267 DWU262258:DWU262267 DMY262258:DMY262267 DDC262258:DDC262267 CTG262258:CTG262267 CJK262258:CJK262267 GNK393330:GNK393339 GDO393330:GDO393339 FTS393330:FTS393339 FJW393330:FJW393339 FAA393330:FAA393339 EQE393330:EQE393339 EGI393330:EGI393339 DWM393330:DWM393339 DMQ393330:DMQ393339 DCU393330:DCU393339 CSY393330:CSY393339 CJC393330:CJC393339 BZG393330:BZG393339 BPK393330:BPK393339 BFO393330:BFO393339 AVS393330:AVS393339 BPS524385:BPS524394 ACA393330:ACA393339 SE393330:SE393339 BPS65633:BPS65642 E393330:E393339 WUU327794:WUU327803 WKY327794:WKY327803 WBC327794:WBC327803 VRG327794:VRG327803 VHK327794:VHK327803 UXO327794:UXO327803 UNS327794:UNS327803 UDW327794:UDW327803 TUA327794:TUA327803 TKE327794:TKE327803 TAI327794:TAI327803 SQM327794:SQM327803 TKM327777:TKM327786 RWU327794:RWU327803 RMY327794:RMY327803 RDC327794:RDC327803 QTG327794:QTG327803 QJK327794:QJK327803 PZO327794:PZO327803 PPS327794:PPS327803 PFW327794:PFW327803 OWA327794:OWA327803 OME327794:OME327803 OCI327794:OCI327803 NSM327794:NSM327803 NIQ327794:NIQ327803 MYU327794:MYU327803 MOY327794:MOY327803 MFC327794:MFC327803 NIY196705:NIY196714 LLK327794:LLK327803 LBO327794:LBO327803 KRS327794:KRS327803 KHW327794:KHW327803 JYA327794:JYA327803 BZO262258:BZO262267 BPS262258:BPS262267 BFW262258:BFW262267 AWA262258:AWA262267 FKE458849:FKE458858 ACI262258:ACI262267 SM262258:SM262267 PGE589921:PGE589930 GNK327794:GNK327803 GDO327794:GDO327803 FTS327794:FTS327803 FJW327794:FJW327803 FAA327794:FAA327803 EQE327794:EQE327803 EGI327794:EGI327803 DWM327794:DWM327803 DMQ327794:DMQ327803 DCU327794:DCU327803 CSY327794:CSY327803 CJC327794:CJC327803 BZG327794:BZG327803 BPK327794:BPK327803 BFO327794:BFO327803 AVS327794:AVS327803 BFW524385:BFW524394 ACA327794:ACA327803 SE327794:SE327803 BFW65633:BFW65642 E327794:E327803 WUU262258:WUU262267 WKY262258:WKY262267 WBC262258:WBC262267 VRG262258:VRG262267 VHK262258:VHK262267 UXO262258:UXO262267 UNS262258:UNS262267 UDW262258:UDW262267 TUA262258:TUA262267 TKE262258:TKE262267 TAI262258:TAI262267 SQM262258:SQM262267 TAQ327777:TAQ327786 RWU262258:RWU262267 RMY262258:RMY262267 RDC262258:RDC262267 QTG262258:QTG262267 QJK262258:QJK262267 PZO262258:PZO262267 PPS262258:PPS262267 PFW262258:PFW262267 OWA262258:OWA262267 OME262258:OME262267 OCI262258:OCI262267 NSM262258:NSM262267 NIQ262258:NIQ262267 MYU262258:MYU262267 MOY262258:MOY262267 MFC262258:MFC262267 MZC196705:MZC196714 LLK262258:LLK262267 LBO262258:LBO262267 KRS262258:KRS262267 KHW262258:KHW262267 JYA262258:JYA262267 O262258:O262267 WVC196722:WVC196731 WLG196722:WLG196731 WBK196722:WBK196731 VRO196722:VRO196731 VHS196722:VHS196731 GNS720993:GNS721002 GDW720993:GDW721002 GNK262258:GNK262267 GDO262258:GDO262267 FTS262258:FTS262267 FJW262258:FJW262267 FAA262258:FAA262267 EQE262258:EQE262267 EGI262258:EGI262267 DWM262258:DWM262267 DMQ262258:DMQ262267 DCU262258:DCU262267 CSY262258:CSY262267 CJC262258:CJC262267 BZG262258:BZG262267 BPK262258:BPK262267 BFO262258:BFO262267 AVS262258:AVS262267 AWA524385:AWA524394 ACA262258:ACA262267 SE262258:SE262267 AWA65633:AWA65642 E262258:E262267 WUU196722:WUU196731 WKY196722:WKY196731 WBC196722:WBC196731 VRG196722:VRG196731 VHK196722:VHK196731 UXO196722:UXO196731 UNS196722:UNS196731 UDW196722:UDW196731 TUA196722:TUA196731 TKE196722:TKE196731 TAI196722:TAI196731 SQM196722:SQM196731 SQU327777:SQU327786 RWU196722:RWU196731 RMY196722:RMY196731 RDC196722:RDC196731 QTG196722:QTG196731 QJK196722:QJK196731 PZO196722:PZO196731 PPS196722:PPS196731 PFW196722:PFW196731 OWA196722:OWA196731 OME196722:OME196731 OCI196722:OCI196731 NSM196722:NSM196731 NIQ196722:NIQ196731 MYU196722:MYU196731 MOY196722:MOY196731 MFC196722:MFC196731 MPG196705:MPG196714 LLK196722:LLK196731 LBO196722:LBO196731 KRS196722:KRS196731 KHW196722:KHW196731 JYA196722:JYA196731 UXW196722:UXW196731 UOA196722:UOA196731 UEE196722:UEE196731 TUI196722:TUI196731 TKM196722:TKM196731 TAQ196722:TAQ196731 FUA720993:FUA721002 FKE720993:FKE721002 GNK196722:GNK196731 GDO196722:GDO196731 FTS196722:FTS196731 FJW196722:FJW196731 FAA196722:FAA196731 EQE196722:EQE196731 EGI196722:EGI196731 DWM196722:DWM196731 DMQ196722:DMQ196731 DCU196722:DCU196731 CSY196722:CSY196731 CJC196722:CJC196731 BZG196722:BZG196731 BPK196722:BPK196731 BFO196722:BFO196731 AVS196722:AVS196731 AWA458849:AWA458858 ACA196722:ACA196731 SE196722:SE196731 ACI524385:ACI524394 E196722:E196731 WUU131186:WUU131195 WKY131186:WKY131195 WBC131186:WBC131195 VRG131186:VRG131195 VHK131186:VHK131195 UXO131186:UXO131195 UNS131186:UNS131195 UDW131186:UDW131195 TUA131186:TUA131195 TKE131186:TKE131195 TAI131186:TAI131195 SQM131186:SQM131195 SQU262241:SQU262250 RWU131186:RWU131195 RMY131186:RMY131195 RDC131186:RDC131195 QTG131186:QTG131195 QJK131186:QJK131195 PZO131186:PZO131195 PPS131186:PPS131195 PFW131186:PFW131195 OWA131186:OWA131195 OME131186:OME131195 OCI131186:OCI131195 NSM131186:NSM131195 NIQ131186:NIQ131195 MYU131186:MYU131195 MOY131186:MOY131195 MFC131186:MFC131195 MFK196705:MFK196714 LLK131186:LLK131195 LBO131186:LBO131195 KRS131186:KRS131195 KHW131186:KHW131195 JYA131186:JYA131195 SQU196722:SQU196731 ACI327777:ACI327786 RXC196722:RXC196731 RNG196722:RNG196731 RDK196722:RDK196731 QTO196722:QTO196731 FAI720993:FAI721002 EQM720993:EQM721002 GNK131186:GNK131195 GDO131186:GDO131195 FTS131186:FTS131195 FJW131186:FJW131195 FAA131186:FAA131195 EQE131186:EQE131195 EGI131186:EGI131195 DWM131186:DWM131195 DMQ131186:DMQ131195 DCU131186:DCU131195 CSY131186:CSY131195 CJC131186:CJC131195 BZG131186:BZG131195 BPK131186:BPK131195 BFO131186:BFO131195 AVS131186:AVS131195 SM524385:SM524394 ACA131186:ACA131195 SE131186:SE131195 ACI65633:ACI65642 E131186:E131195 WUU65650:WUU65659 WKY65650:WKY65659 WBC65650:WBC65659 VRG65650:VRG65659 VHK65650:VHK65659 UXO65650:UXO65659 UNS65650:UNS65659 UDW65650:UDW65659 TUA65650:TUA65659 TKE65650:TKE65659 TAI65650:TAI65659 SQM65650:SQM65659 RXC327777:RXC327786 RWU65650:RWU65659 RMY65650:RMY65659 RDC65650:RDC65659 QTG65650:QTG65659 QJK65650:QJK65659 PZO65650:PZO65659 PPS65650:PPS65659 PFW65650:PFW65659 OWA65650:OWA65659 OME65650:OME65659 OCI65650:OCI65659 NSM65650:NSM65659 NIQ65650:NIQ65659 MYU65650:MYU65659 MOY65650:MOY65659 MFC65650:MFC65659 MFK131169:MFK131178 LLK65650:LLK65659 LBO65650:LBO65659 KRS65650:KRS65659 KHW65650:KHW65659 JYA65650:JYA65659 QJS196722:QJS196731 PZW196722:PZW196731 PQA196722:PQA196731 PGE196722:PGE196731 OWI196722:OWI196731 OMM196722:OMM196731 EGQ720993:EGQ721002 DWU720993:DWU721002 GNK65650:GNK65659 GDO65650:GDO65659 FTS65650:FTS65659 FJW65650:FJW65659 FAA65650:FAA65659 EQE65650:EQE65659 EGI65650:EGI65659 DWM65650:DWM65659 DMQ65650:DMQ65659 DCU65650:DCU65659 CSY65650:CSY65659 CJC65650:CJC65659 BZG65650:BZG65659 BPK65650:BPK65659 BFO65650:BFO65659 AVS65650:AVS65659 CJK32:CJK41 ACA65650:ACA65659 SE65650:SE65659 SM65633:SM65642 E65650:E65659 WUU49:WUU58 WKY49:WKY58 WBC49:WBC58 VRG49:VRG58 VHK49:VHK58 UXO49:UXO58 UNS49:UNS58 UDW49:UDW58 TUA49:TUA58 TKE49:TKE58 TAI49:TAI58 SQM49:SQM58 RNG327777:RNG327786 RWU49:RWU58 RMY49:RMY58 RDC49:RDC58 QTG49:QTG58 QJK49:QJK58 PZO49:PZO58 PPS49:PPS58 PFW49:PFW58 OWA49:OWA58 OME49:OME58 OCI49:OCI58 NSM49:NSM58 NIQ49:NIQ58 MYU49:MYU58 MOY49:MOY58 MFC49:MFC58 LLS196705:LLS196714 LLK49:LLK58 LBO49:LBO58 KRS49:KRS58 KHW49:KHW58 JYA49:JYA58 OCQ196722:OCQ196731 NSU196722:NSU196731 NIY196722:NIY196731 MZC196722:MZC196731 MPG196722:MPG196731 MFK196722:MFK196731 DMY720993:DMY721002 DDC720993:DDC721002 GNK49:GNK58 GDO49:GDO58 FTS49:FTS58 FJW49:FJW58 FAA49:FAA58 EQE49:EQE58 EGI49:EGI58 DWM49:DWM58 DMQ49:DMQ58 DCU49:DCU58 CSY49:CSY58 CJC49:CJC58 BZG49:BZG58 BPK49:BPK58 BFO49:BFO58 AVS49:AVS58 O524385:O524394 ACA49:ACA58 SE49:SE58 SM32:SM41 WUW983109:WUW983118 WLA983109:WLA983118 WBE983109:WBE983118 VRI983109:VRI983118 VHM983109:VHM983118 UXQ983109:UXQ983118 UNU983109:UNU983118 UDY983109:UDY983118 TUC983109:TUC983118 TKG983109:TKG983118 TAK983109:TAK983118 SQO983109:SQO983118 RDK327777:RDK327786 RWW983109:RWW983118 RNA983109:RNA983118 RDE983109:RDE983118 QTI983109:QTI983118 QJM983109:QJM983118 PZQ983109:PZQ983118 PPU983109:PPU983118 PFY983109:PFY983118 OWC983109:OWC983118 OMG983109:OMG983118 OCK983109:OCK983118 NSO983109:NSO983118 NIS983109:NIS983118 MYW983109:MYW983118 MPA983109:MPA983118 MFE983109:MFE983118 LBW196705:LBW196714 LLM983109:LLM983118 LBQ983109:LBQ983118 KRU983109:KRU983118 KHY983109:KHY983118 JYC983109:JYC983118 SM327777:SM327786 LLS196722:LLS196731 LBW196722:LBW196731 KSA196722:KSA196731 KIE196722:KIE196731 JYI196722:JYI196731 CTG720993:CTG721002 CJK720993:CJK721002 GNM983109:GNM983118 GDQ983109:GDQ983118 FTU983109:FTU983118 FJY983109:FJY983118 FAC983109:FAC983118 EQG983109:EQG983118 EGK983109:EGK983118 DWO983109:DWO983118 DMS983109:DMS983118 DCW983109:DCW983118 CTA983109:CTA983118 CJE983109:CJE983118 BZI983109:BZI983118 BPM983109:BPM983118 BFQ983109:BFQ983118 AVU983109:AVU983118 WVC458849:WVC458858 ACC983109:ACC983118 SG983109:SG983118 O65633:O65642 G983109:G983118 WUW917573:WUW917582 WLA917573:WLA917582 WBE917573:WBE917582 VRI917573:VRI917582 VHM917573:VHM917582 UXQ917573:UXQ917582 UNU917573:UNU917582 UDY917573:UDY917582 TUC917573:TUC917582 TKG917573:TKG917582 TAK917573:TAK917582 SQO917573:SQO917582 QTO327777:QTO327786 RWW917573:RWW917582 RNA917573:RNA917582 RDE917573:RDE917582 QTI917573:QTI917582 QJM917573:QJM917582 PZQ917573:PZQ917582 PPU917573:PPU917582 PFY917573:PFY917582 OWC917573:OWC917582 OMG917573:OMG917582 OCK917573:OCK917582 NSO917573:NSO917582 NIS917573:NIS917582 MYW917573:MYW917582 MPA917573:MPA917582 MFE917573:MFE917582 KSA196705:KSA196714 LLM917573:LLM917582 LBQ917573:LBQ917582 KRU917573:KRU917582 KHY917573:KHY917582 JYC917573:JYC917582 UXW917573:UXW917582 UOA917573:UOA917582 UEE917573:UEE917582 TUI917573:TUI917582 TKM917573:TKM917582 TAQ917573:TAQ917582 BZO720993:BZO721002 BPS720993:BPS721002 GNM917573:GNM917582 GDQ917573:GDQ917582 FTU917573:FTU917582 FJY917573:FJY917582 FAC917573:FAC917582 EQG917573:EQG917582 EGK917573:EGK917582 DWO917573:DWO917582 DMS917573:DMS917582 DCW917573:DCW917582 CTA917573:CTA917582 CJE917573:CJE917582 BZI917573:BZI917582 BPM917573:BPM917582 BFQ917573:BFQ917582 AVU917573:AVU917582 WLG458849:WLG458858 ACC917573:ACC917582 SG917573:SG917582 WVC32:WVC41 G917573:G917582 UXW983126:UXW983135 UOA983126:UOA983135 UEE983126:UEE983135 TUI983126:TUI983135 TKM983126:TKM983135 TAQ983126:TAQ983135 SQU983126:SQU983135 EQM327777:EQM327786 RXC983126:RXC983135 RNG983126:RNG983135 RDK983126:RDK983135 QTO983126:QTO983135 QJS327777:QJS327786 QJS983126:QJS983135 PZW983126:PZW983135 PQA983126:PQA983135 PGE983126:PGE983135 OWI983126:OWI983135 OMM983126:OMM983135 OCQ983126:OCQ983135 NSU983126:NSU983135 NIY983126:NIY983135 MZC983126:MZC983135 MPG983126:MPG983135 MFK983126:MFK983135 WVC131169:WVC131178 LLS983126:LLS983135 LBW983126:LBW983135 KSA983126:KSA983135 KIE196705:KIE196714 KIE983126:KIE983135 JYI983126:JYI983135 EGQ49:EGQ58 DWU49:DWU58 DMY49:DMY58 OWI589921:OWI589930 OMM589921:OMM589930 GNS196722:GNS196731 GDW196722:GDW196731 FUA196722:FUA196731 FKE196722:FKE196731 BFW720993:BFW721002 AWA720993:AWA721002 DDC49:DDC58 CTG49:CTG58 CJK49:CJK58 BFW655457:BFW655466 AWA655457:AWA655466 GNS983126:GNS983135 GDW983126:GDW983135 FUA983126:FUA983135 FKE983126:FKE983135 FAI983126:FAI983135 EQM983126:EQM983135 EGQ983126:EGQ983135 DWU983126:DWU983135 DMY983126:DMY983135 DDC983126:DDC983135 CTG983126:CTG983135 WBK458849:WBK458858 CJK983126:CJK983135 BZO983126:BZO983135 WLG32:WLG41 BPS983126:BPS983135 WUW786529:WUW786538 WLA786529:WLA786538 WBE786529:WBE786538 VRI786529:VRI786538 VHM786529:VHM786538 UXQ786529:UXQ786538 UNU786529:UNU786538 UDY786529:UDY786538 TUC786529:TUC786538 TKG786529:TKG786538 TAK786529:TAK786538 SQO786529:SQO786538 PZW327777:PZW327786 RWW786529:RWW786538 RNA786529:RNA786538 RDE786529:RDE786538 QTI786529:QTI786538 QJM786529:QJM786538 PZQ786529:PZQ786538 PPU786529:PPU786538 PFY786529:PFY786538 OWC786529:OWC786538 OMG786529:OMG786538 OCK786529:OCK786538 NSO786529:NSO786538 NIS786529:NIS786538 MYW786529:MYW786538 MPA786529:MPA786538 MFE786529:MFE786538 JYI196705:JYI196714 LLM786529:LLM786538 LBQ786529:LBQ786538 KRU786529:KRU786538 KHY786529:KHY786538 JYC786529:JYC786538 FAI196722:FAI196731 EQM196722:EQM196731 EGQ196722:EGQ196731 DWU196722:DWU196731 DMY196722:DMY196731 DDC196722:DDC196731 BZO458849:BZO458858 ACI720993:ACI721002 GNM786529:GNM786538 GDQ786529:GDQ786538 FTU786529:FTU786538 FJY786529:FJY786538 FAC786529:FAC786538 EQG786529:EQG786538 EGK786529:EGK786538 DWO786529:DWO786538 DMS786529:DMS786538 DCW786529:DCW786538 CTA786529:CTA786538 CJE786529:CJE786538 BZI786529:BZI786538 BPM786529:BPM786538 BFQ786529:BFQ786538 AVU786529:AVU786538 VRO458849:VRO458858 ACC786529:ACC786538 SG786529:SG786538 WBK32:WBK41 G786529:G786538 WUW720993:WUW721002 WLA720993:WLA721002 WBE720993:WBE721002 VRI720993:VRI721002 VHM720993:VHM721002 UXQ720993:UXQ721002 UNU720993:UNU721002 UDY720993:UDY721002 TUC720993:TUC721002 TKG720993:TKG721002 TAK720993:TAK721002 SQO720993:SQO721002 PQA327777:PQA327786 RWW720993:RWW721002 RNA720993:RNA721002 RDE720993:RDE721002 QTI720993:QTI721002 QJM720993:QJM721002 PZQ720993:PZQ721002 PPU720993:PPU721002 PFY720993:PFY721002 OWC720993:OWC721002 OMG720993:OMG721002 OCK720993:OCK721002 NSO720993:NSO721002 NIS720993:NIS721002 MYW720993:MYW721002 MPA720993:MPA721002 MFE720993:MFE721002 CTG196722:CTG196731 LLM720993:LLM721002 LBQ720993:LBQ721002 KRU720993:KRU721002 KHY720993:KHY721002 JYC720993:JYC721002 CJK196722:CJK196731 BZO196722:BZO196731 BPS196722:BPS196731 BFW196722:BFW196731 AWA196722:AWA196731 FAI458849:FAI458858 SM720993:SM721002 DMY32:DMY41 GNM720993:GNM721002 GDQ720993:GDQ721002 FTU720993:FTU721002 FJY720993:FJY721002 FAC720993:FAC721002 EQG720993:EQG721002 EGK720993:EGK721002 DWO720993:DWO721002 DMS720993:DMS721002 DCW720993:DCW721002 CTA720993:CTA721002 CJE720993:CJE721002 BZI720993:BZI721002 BPM720993:BPM721002 BFQ720993:BFQ721002 AVU720993:AVU721002 VHS458849:VHS458858 ACC720993:ACC721002 SG720993:SG721002 VRO32:VRO41 G720993:G721002 WUW655457:WUW655466 WLA655457:WLA655466 WBE655457:WBE655466 VRI655457:VRI655466 VHM655457:VHM655466 UXQ655457:UXQ655466 UNU655457:UNU655466 UDY655457:UDY655466 TUC655457:TUC655466 TKG655457:TKG655466 TAK655457:TAK655466 SQO655457:SQO655466 PGE327777:PGE327786 RWW655457:RWW655466 RNA655457:RNA655466 RDE655457:RDE655466 QTI655457:QTI655466 QJM655457:QJM655466 PZQ655457:PZQ655466 PPU655457:PPU655466 PFY655457:PFY655466 OWC655457:OWC655466 OMG655457:OMG655466 OCK655457:OCK655466 NSO655457:NSO655466 NIS655457:NIS655466 MYW655457:MYW655466 MPA655457:MPA655466 MFE655457:MFE655466 ACI196722:ACI196731 LLM655457:LLM655466 LBQ655457:LBQ655466 KRU655457:KRU655466 KHY655457:KHY655466 JYC655457:JYC655466 SM196722:SM196731 GNS32:GNS41 O196722:O196731 WVC131186:WVC131195 WLG131186:WLG131195 WBK131186:WBK131195 O720993:O721002 WVC655457:WVC655466 GNM655457:GNM655466 GDQ655457:GDQ655466 FTU655457:FTU655466 FJY655457:FJY655466 FAC655457:FAC655466 EQG655457:EQG655466 EGK655457:EGK655466 DWO655457:DWO655466 DMS655457:DMS655466 DCW655457:DCW655466 CTA655457:CTA655466 CJE655457:CJE655466 BZI655457:BZI655466 BPM655457:BPM655466 BFQ655457:BFQ655466 AVU655457:AVU655466 UXW458849:UXW458858 ACC655457:ACC655466 SG655457:SG655466 VHS32:VHS41 G655457:G655466 WUW589921:WUW589930 WLA589921:WLA589930 WBE589921:WBE589930 VRI589921:VRI589930 VHM589921:VHM589930 UXQ589921:UXQ589930 UNU589921:UNU589930 UDY589921:UDY589930 TUC589921:TUC589930 TKG589921:TKG589930 TAK589921:TAK589930 SQO589921:SQO589930 OWI327777:OWI327786 RWW589921:RWW589930 RNA589921:RNA589930 RDE589921:RDE589930 QTI589921:QTI589930 QJM589921:QJM589930 PZQ589921:PZQ589930 PPU589921:PPU589930 PFY589921:PFY589930 OWC589921:OWC589930 OMG589921:OMG589930 OCK589921:OCK589930 NSO589921:NSO589930 NIS589921:NIS589930 MYW589921:MYW589930 MPA589921:MPA589930 MFE589921:MFE589930 VRO131186:VRO131195 LLM589921:LLM589930 LBQ589921:LBQ589930 KRU589921:KRU589930 KHY589921:KHY589930 JYC589921:JYC589930 VHS131186:VHS131195 UXW131186:UXW131195 UOA131186:UOA131195 UEE131186:UEE131195 TUI131186:TUI131195 TKM131186:TKM131195 WLG655457:WLG655466 WBK655457:WBK655466 GNM589921:GNM589930 GDQ589921:GDQ589930 FTU589921:FTU589930 FJY589921:FJY589930 FAC589921:FAC589930 EQG589921:EQG589930 EGK589921:EGK589930 DWO589921:DWO589930 DMS589921:DMS589930 DCW589921:DCW589930 CTA589921:CTA589930 CJE589921:CJE589930 BZI589921:BZI589930 BPM589921:BPM589930 BFQ589921:BFQ589930 AVU589921:AVU589930 UOA458849:UOA458858 ACC589921:ACC589930 SG589921:SG589930 UXW32:UXW41 G589921:G589930 WUW524385:WUW524394 WLA524385:WLA524394 WBE524385:WBE524394 VRI524385:VRI524394 VHM524385:VHM524394 UXQ524385:UXQ524394 UNU524385:UNU524394 UDY524385:UDY524394 TUC524385:TUC524394 TKG524385:TKG524394 TAK524385:TAK524394 SQO524385:SQO524394 OMM327777:OMM327786 RWW524385:RWW524394 RNA524385:RNA524394 RDE524385:RDE524394 QTI524385:QTI524394 QJM524385:QJM524394 PZQ524385:PZQ524394 PPU524385:PPU524394 PFY524385:PFY524394 OWC524385:OWC524394 OMG524385:OMG524394 OCK524385:OCK524394 NSO524385:NSO524394 NIS524385:NIS524394 MYW524385:MYW524394 MPA524385:MPA524394 MFE524385:MFE524394 TAQ131186:TAQ131195 LLM524385:LLM524394 LBQ524385:LBQ524394 KRU524385:KRU524394 KHY524385:KHY524394 JYC524385:JYC524394 SQU131186:SQU131195 BFW32:BFW41 RXC131186:RXC131195 RNG131186:RNG131195 RDK131186:RDK131195 QTO131186:QTO131195 VRO655457:VRO655466 VHS655457:VHS655466 GNM524385:GNM524394 GDQ524385:GDQ524394 FTU524385:FTU524394 FJY524385:FJY524394 FAC524385:FAC524394 EQG524385:EQG524394 EGK524385:EGK524394 DWO524385:DWO524394 DMS524385:DMS524394 DCW524385:DCW524394 CTA524385:CTA524394 CJE524385:CJE524394 BZI524385:BZI524394 BPM524385:BPM524394 BFQ524385:BFQ524394 AVU524385:AVU524394 UEE458849:UEE458858 ACC524385:ACC524394 SG524385:SG524394 UOA32:UOA41 G524385:G524394 WUW458849:WUW458858 WLA458849:WLA458858 WBE458849:WBE458858 VRI458849:VRI458858 VHM458849:VHM458858 UXQ458849:UXQ458858 UNU458849:UNU458858 UDY458849:UDY458858 TUC458849:TUC458858 TKG458849:TKG458858 TAK458849:TAK458858 SQO458849:SQO458858 OCQ327777:OCQ327786 RWW458849:RWW458858 RNA458849:RNA458858 RDE458849:RDE458858 QTI458849:QTI458858 QJM458849:QJM458858 PZQ458849:PZQ458858 PPU458849:PPU458858 PFY458849:PFY458858 OWC458849:OWC458858 OMG458849:OMG458858 OCK458849:OCK458858 NSO458849:NSO458858 NIS458849:NIS458858 MYW458849:MYW458858 MPA458849:MPA458858 MFE458849:MFE458858 QJS131186:QJS131195 LLM458849:LLM458858 LBQ458849:LBQ458858 KRU458849:KRU458858 KHY458849:KHY458858 JYC458849:JYC458858 PZW131186:PZW131195 PQA131186:PQA131195 PGE131186:PGE131195 OWI131186:OWI131195 OMM131186:OMM131195 OCQ131186:OCQ131195 UXW655457:UXW655466 UOA655457:UOA655466 GNM458849:GNM458858 GDQ458849:GDQ458858 FTU458849:FTU458858 FJY458849:FJY458858 FAC458849:FAC458858 EQG458849:EQG458858 EGK458849:EGK458858 DWO458849:DWO458858 DMS458849:DMS458858 DCW458849:DCW458858 CTA458849:CTA458858 CJE458849:CJE458858 BZI458849:BZI458858 BPM458849:BPM458858 BFQ458849:BFQ458858 AVU458849:AVU458858 TUI458849:TUI458858 ACC458849:ACC458858 SG458849:SG458858 UEE32:UEE41 G458849:G458858 WUW393313:WUW393322 WLA393313:WLA393322 WBE393313:WBE393322 VRI393313:VRI393322 VHM393313:VHM393322 UXQ393313:UXQ393322 UNU393313:UNU393322 UDY393313:UDY393322 TUC393313:TUC393322 TKG393313:TKG393322 TAK393313:TAK393322 SQO393313:SQO393322 NSU327777:NSU327786 RWW393313:RWW393322 RNA393313:RNA393322 RDE393313:RDE393322 QTI393313:QTI393322 QJM393313:QJM393322 PZQ393313:PZQ393322 PPU393313:PPU393322 PFY393313:PFY393322 OWC393313:OWC393322 OMG393313:OMG393322 OCK393313:OCK393322 NSO393313:NSO393322 NIS393313:NIS393322 MYW393313:MYW393322 MPA393313:MPA393322 MFE393313:MFE393322 NSU131186:NSU131195 LLM393313:LLM393322 LBQ393313:LBQ393322 KRU393313:KRU393322 KHY393313:KHY393322 JYC393313:JYC393322 NIY131186:NIY131195 MZC131186:MZC131195 MPG131186:MPG131195 MFK131186:MFK131195 RXC131169:RXC131178 LLS131186:LLS131195 UEE655457:UEE655466 TUI655457:TUI655466 GNM393313:GNM393322 GDQ393313:GDQ393322 FTU393313:FTU393322 FJY393313:FJY393322 FAC393313:FAC393322 EQG393313:EQG393322 EGK393313:EGK393322 DWO393313:DWO393322 DMS393313:DMS393322 DCW393313:DCW393322 CTA393313:CTA393322 CJE393313:CJE393322 BZI393313:BZI393322 BPM393313:BPM393322 BFQ393313:BFQ393322 AVU393313:AVU393322 TKM458849:TKM458858 ACC393313:ACC393322 SG393313:SG393322 TUI32:TUI41 G393313:G393322 WUW327777:WUW327786 WLA327777:WLA327786 WBE327777:WBE327786 VRI327777:VRI327786 VHM327777:VHM327786 UXQ327777:UXQ327786 UNU327777:UNU327786 UDY327777:UDY327786 TUC327777:TUC327786 TKG327777:TKG327786 TAK327777:TAK327786 SQO327777:SQO327786 NIY327777:NIY327786 RWW327777:RWW327786 RNA327777:RNA327786 RDE327777:RDE327786 QTI327777:QTI327786 QJM327777:QJM327786 PZQ327777:PZQ327786 PPU327777:PPU327786 PFY327777:PFY327786 OWC327777:OWC327786 OMG327777:OMG327786 OCK327777:OCK327786 NSO327777:NSO327786 NIS327777:NIS327786 MYW327777:MYW327786 MPA327777:MPA327786 MFE327777:MFE327786 TKM655457:TKM655466 LLM327777:LLM327786 LBQ327777:LBQ327786 KRU327777:KRU327786 KHY327777:KHY327786 JYC327777:JYC327786 LBW131186:LBW131195 KSA131186:KSA131195 KIE131186:KIE131195 JYI131186:JYI131195 SQU917573:SQU917582 WBK262241:WBK262250 TAQ655457:TAQ655466 SQU655457:SQU655466 GNM327777:GNM327786 GDQ327777:GDQ327786 FTU327777:FTU327786 FJY327777:FJY327786 FAC327777:FAC327786 EQG327777:EQG327786 EGK327777:EGK327786 DWO327777:DWO327786 DMS327777:DMS327786 DCW327777:DCW327786 CTA327777:CTA327786 CJE327777:CJE327786 BZI327777:BZI327786 BPM327777:BPM327786 BFQ327777:BFQ327786 AVU327777:AVU327786 TAQ458849:TAQ458858 ACC327777:ACC327786 SG327777:SG327786 TKM32:TKM41 G327777:G327786 WUW262241:WUW262250 WLA262241:WLA262250 WBE262241:WBE262250 VRI262241:VRI262250 VHM262241:VHM262250 UXQ262241:UXQ262250 UNU262241:UNU262250 UDY262241:UDY262250 TUC262241:TUC262250 TKG262241:TKG262250 TAK262241:TAK262250 SQO262241:SQO262250 MZC327777:MZC327786 RWW262241:RWW262250 RNA262241:RNA262250 RDE262241:RDE262250 QTI262241:QTI262250 QJM262241:QJM262250 PZQ262241:PZQ262250 PPU262241:PPU262250 PFY262241:PFY262250 OWC262241:OWC262250 OMG262241:OMG262250 OCK262241:OCK262250 NSO262241:NSO262250 NIS262241:NIS262250 MYW262241:MYW262250 MPA262241:MPA262250 MFE262241:MFE262250 UOA262241:UOA262250 LLM262241:LLM262250 LBQ262241:LBQ262250 KRU262241:KRU262250 KHY262241:KHY262250 JYC262241:JYC262250 RXC917573:RXC917582 RNG917573:RNG917582 RDK917573:RDK917582 QTO917573:QTO917582 OCQ589921:OCQ589930 NSU589921:NSU589930 RXC655457:RXC655466 RNG655457:RNG655466 GNM262241:GNM262250 GDQ262241:GDQ262250 FTU262241:FTU262250 FJY262241:FJY262250 FAC262241:FAC262250 EQG262241:EQG262250 EGK262241:EGK262250 DWO262241:DWO262250 DMS262241:DMS262250 DCW262241:DCW262250 CTA262241:CTA262250 CJE262241:CJE262250 BZI262241:BZI262250 BPM262241:BPM262250 BFQ262241:BFQ262250 AVU262241:AVU262250 SQU458849:SQU458858 ACC262241:ACC262250 SG262241:SG262250 TAQ32:TAQ41 G262241:G262250 WUW196705:WUW196714 WLA196705:WLA196714 WBE196705:WBE196714 VRI196705:VRI196714 VHM196705:VHM196714 UXQ196705:UXQ196714 UNU196705:UNU196714 UDY196705:UDY196714 TUC196705:TUC196714 TKG196705:TKG196714 TAK196705:TAK196714 SQO196705:SQO196714 MPG327777:MPG327786 RWW196705:RWW196714 RNA196705:RNA196714 RDE196705:RDE196714 QTI196705:QTI196714 QJM196705:QJM196714 PZQ196705:PZQ196714 PPU196705:PPU196714 PFY196705:PFY196714 OWC196705:OWC196714 OMG196705:OMG196714 OCK196705:OCK196714 NSO196705:NSO196714 NIS196705:NIS196714 MYW196705:MYW196714 MPA196705:MPA196714 MFE196705:MFE196714 GNS196705:GNS196714 LLM196705:LLM196714 LBQ196705:LBQ196714 KRU196705:KRU196714 KHY196705:KHY196714 JYC196705:JYC196714 GNS131186:GNS131195 GDW131186:GDW131195 FUA131186:FUA131195 FKE131186:FKE131195 FAI131186:FAI131195 EQM131186:EQM131195 RDK655457:RDK655466 QTO655457:QTO655466 GNM196705:GNM196714 GDQ196705:GDQ196714 FTU196705:FTU196714 FJY196705:FJY196714 FAC196705:FAC196714 EQG196705:EQG196714 EGK196705:EGK196714 DWO196705:DWO196714 DMS196705:DMS196714 DCW196705:DCW196714 CTA196705:CTA196714 CJE196705:CJE196714 BZI196705:BZI196714 BPM196705:BPM196714 BFQ196705:BFQ196714 AVU196705:AVU196714 TKM262241:TKM262250 ACC196705:ACC196714 SG196705:SG196714 SQU32:SQU41 G196705:G196714 WUW131169:WUW131178 WLA131169:WLA131178 WBE131169:WBE131178 VRI131169:VRI131178 VHM131169:VHM131178 UXQ131169:UXQ131178 UNU131169:UNU131178 UDY131169:UDY131178 TUC131169:TUC131178 TKG131169:TKG131178 TAK131169:TAK131178 SQO131169:SQO131178 MFK327777:MFK327786 RWW131169:RWW131178 RNA131169:RNA131178 RDE131169:RDE131178 QTI131169:QTI131178 QJM131169:QJM131178 PZQ131169:PZQ131178 PPU131169:PPU131178 PFY131169:PFY131178 OWC131169:OWC131178 OMG131169:OMG131178 OCK131169:OCK131178 NSO131169:NSO131178 NIS131169:NIS131178 MYW131169:MYW131178 MPA131169:MPA131178 MFE131169:MFE131178 GDW196705:GDW196714 LLM131169:LLM131178 LBQ131169:LBQ131178 KRU131169:KRU131178 KHY131169:KHY131178 JYC131169:JYC131178 EGQ131186:EGQ131195 DWU131186:DWU131195 DMY131186:DMY131195 DDC131186:DDC131195 CTG131186:CTG131195 CJK131186:CJK131195 QJS655457:QJS655466 PZW655457:PZW655466 GNM131169:GNM131178 GDQ131169:GDQ131178 FTU131169:FTU131178 FJY131169:FJY131178 FAC131169:FAC131178 EQG131169:EQG131178 EGK131169:EGK131178 DWO131169:DWO131178 DMS131169:DMS131178 DCW131169:DCW131178 CTA131169:CTA131178 CJE131169:CJE131178 BZI131169:BZI131178 BPM131169:BPM131178 BFQ131169:BFQ131178 AVU131169:AVU131178 RXC458849:RXC458858 ACC131169:ACC131178 SG131169:SG131178 MZC131169:MZC131178 G131169:G131178 WUW65633:WUW65642 WLA65633:WLA65642 WBE65633:WBE65642 VRI65633:VRI65642 VHM65633:VHM65642 UXQ65633:UXQ65642 UNU65633:UNU65642 UDY65633:UDY65642 TUC65633:TUC65642 TKG65633:TKG65642 TAK65633:TAK65642 SQO65633:SQO65642 LLS327777:LLS327786 RWW65633:RWW65642 RNA65633:RNA65642 RDE65633:RDE65642 QTI65633:QTI65642 QJM65633:QJM65642 PZQ65633:PZQ65642 PPU65633:PPU65642 PFY65633:PFY65642 OWC65633:OWC65642 OMG65633:OMG65642 OCK65633:OCK65642 NSO65633:NSO65642 NIS65633:NIS65642 MYW65633:MYW65642 MPA65633:MPA65642 MFE65633:MFE65642 FUA196705:FUA196714 LLM65633:LLM65642 LBQ65633:LBQ65642 KRU65633:KRU65642 KHY65633:KHY65642 JYC65633:JYC65642 BZO131186:BZO131195 BPS131186:BPS131195 BFW131186:BFW131195 AWA131186:AWA131195 EQM458849:EQM458858 ACI131186:ACI131195 PQA655457:PQA655466 PGE655457:PGE655466 GNM65633:GNM65642 GDQ65633:GDQ65642 FTU65633:FTU65642 FJY65633:FJY65642 FAC65633:FAC65642 EQG65633:EQG65642 EGK65633:EGK65642 DWO65633:DWO65642 DMS65633:DMS65642 DCW65633:DCW65642 CTA65633:CTA65642 CJE65633:CJE65642 BZI65633:BZI65642 BPM65633:BPM65642 BFQ65633:BFQ65642 AVU65633:AVU65642 RNG458849:RNG458858 ACC65633:ACC65642 SG65633:SG65642 RXC32:RXC41 G65633:G65642 WUW32:WUW41 WLA32:WLA41 WBE32:WBE41 VRI32:VRI41 VHM32:VHM41 UXQ32:UXQ41 UNU32:UNU41 UDY32:UDY41 TUC32:TUC41 TKG32:TKG41 TAK32:TAK41 SQO32:SQO41 LBW327777:LBW327786 RWW32:RWW41 RNA32:RNA41 RDE32:RDE41 QTI32:QTI41 QJM32:QJM41 PZQ32:PZQ41 PPU32:PPU41 PFY32:PFY41 OWC32:OWC41 OMG32:OMG41 OCK32:OCK41 NSO32:NSO41 NIS32:NIS41 MYW32:MYW41 MPA32:MPA41 MFE32:MFE41 FKE196705:FKE196714 LLM32:LLM41 LBQ32:LBQ41 KRU32:KRU41 KHY32:KHY41 JYC32:JYC41 SM131186:SM131195 GDW32:GDW41 O131186:O131195 WVC65650:WVC65659 WLG65650:WLG65659 WBK65650:WBK65659 OWI655457:OWI655466 OMM655457:OMM655466 GNM32:GNM41 GDQ32:GDQ41 FTU32:FTU41 FJY32:FJY41 FAC32:FAC41 EQG32:EQG41 EGK32:EGK41 DWO32:DWO41 DMS32:DMS41 DCW32:DCW41 CTA32:CTA41 CJE32:CJE41 BZI32:BZI41 BPM32:BPM41 BFQ32:BFQ41 AVU32:AVU41 RDK458849:RDK458858 ACC32:ACC41 SG32:SG41 RNG32:RNG41 WUW983126:WUW983135 WLA983126:WLA983135 WBE983126:WBE983135 VRI983126:VRI983135 VHM983126:VHM983135 UXQ983126:UXQ983135 UNU983126:UNU983135 UDY983126:UDY983135 TUC983126:TUC983135 TKG983126:TKG983135 TAK983126:TAK983135 SQO983126:SQO983135 KSA327777:KSA327786 RWW983126:RWW983135 RNA983126:RNA983135 RDE983126:RDE983135 QTI983126:QTI983135 QJM983126:QJM983135 PZQ983126:PZQ983135 PPU983126:PPU983135 PFY983126:PFY983135 OWC983126:OWC983135 OMG983126:OMG983135 OCK983126:OCK983135 NSO983126:NSO983135 NIS983126:NIS983135 MYW983126:MYW983135 MPA983126:MPA983135 MFE983126:MFE983135 FAI196705:FAI196714 LLM983126:LLM983135 LBQ983126:LBQ983135 KRU983126:KRU983135 KHY983126:KHY983135 JYC983126:JYC983135 VRO65650:VRO65659 VHS65650:VHS65659 UXW65650:UXW65659 UOA65650:UOA65659 UEE65650:UEE65659 TUI65650:TUI65659 OCQ655457:OCQ655466 NSU655457:NSU655466 GNM983126:GNM983135 GDQ983126:GDQ983135 FTU983126:FTU983135 FJY983126:FJY983135 FAC983126:FAC983135 EQG983126:EQG983135 EGK983126:EGK983135 DWO983126:DWO983135 DMS983126:DMS983135 DCW983126:DCW983135 CTA983126:CTA983135 CJE983126:CJE983135 BZI983126:BZI983135 BPM983126:BPM983135 BFQ983126:BFQ983135 AVU983126:AVU983135 QTO458849:QTO458858 ACC983126:ACC983135 SG983126:SG983135 RDK32:RDK41 G983126:G983135 WUW917590:WUW917599 WLA917590:WLA917599 WBE917590:WBE917599 VRI917590:VRI917599 VHM917590:VHM917599 UXQ917590:UXQ917599 UNU917590:UNU917599 UDY917590:UDY917599 TUC917590:TUC917599 TKG917590:TKG917599 TAK917590:TAK917599 SQO917590:SQO917599 KIE327777:KIE327786 RWW917590:RWW917599 RNA917590:RNA917599 RDE917590:RDE917599 QTI917590:QTI917599 QJM917590:QJM917599 PZQ917590:PZQ917599 PPU917590:PPU917599 PFY917590:PFY917599 OWC917590:OWC917599 OMG917590:OMG917599 OCK917590:OCK917599 NSO917590:NSO917599 NIS917590:NIS917599 MYW917590:MYW917599 MPA917590:MPA917599 MFE917590:MFE917599 EQM196705:EQM196714 LLM917590:LLM917599 LBQ917590:LBQ917599 KRU917590:KRU917599 KHY917590:KHY917599 JYC917590:JYC917599 TKM65650:TKM65659 TAQ65650:TAQ65659 SQU65650:SQU65659 O327777:O327786 RXC65650:RXC65659 RNG65650:RNG65659 NIY655457:NIY655466 MZC655457:MZC655466 GNM917590:GNM917599 GDQ917590:GDQ917599 FTU917590:FTU917599 FJY917590:FJY917599 FAC917590:FAC917599 EQG917590:EQG917599 EGK917590:EGK917599 DWO917590:DWO917599 DMS917590:DMS917599 DCW917590:DCW917599 CTA917590:CTA917599 CJE917590:CJE917599 BZI917590:BZI917599 BPM917590:BPM917599 BFQ917590:BFQ917599 AVU917590:AVU917599 QJS458849:QJS458858 ACC917590:ACC917599 SG917590:SG917599 QTO32:QTO41 G917590:G917599 BFW983126:BFW983135 AWA983126:AWA983135 JYI458849:JYI458858 ACI983126:ACI983135 SM983126:SM983135 LBW32:LBW41 O983126:O983135 WVC917590:WVC917599 WLG917590:WLG917599 WBK917590:WBK917599 VRO917590:VRO917599 VHS917590:VHS917599 JYI327777:JYI327786 UXW917590:UXW917599 UOA917590:UOA917599 UEE917590:UEE917599 TUI917590:TUI917599 TKM917590:TKM917599 TAQ917590:TAQ917599 SQU917590:SQU917599 EGQ327777:EGQ327786 RXC917590:RXC917599 RNG917590:RNG917599 RDK917590:RDK917599 QTO917590:QTO917599 QJS917590:QJS917599 PZW917590:PZW917599 PQA917590:PQA917599 PGE917590:PGE917599 EGQ196705:EGQ196714 OWI917590:OWI917599 OMM917590:OMM917599 OCQ917590:OCQ917599 NSU917590:NSU917599 NIY917590:NIY917599 RDK65650:RDK65659 QTO65650:QTO65659 QJS65650:QJS65659 PZW65650:PZW65659 PQA65650:PQA65659 PGE65650:PGE65659 MPG655457:MPG655466 MFK655457:MFK655466 MZC917590:MZC917599 MPG917590:MPG917599 MFK917590:MFK917599 WLG131169:WLG131178 LLS917590:LLS917599 LBW917590:LBW917599 KSA917590:KSA917599 KIE917590:KIE917599 JYI917590:JYI917599 BZO49:BZO58 BPS49:BPS58 BFW49:BFW58 AWA49:AWA58 DWU458849:DWU458858 ACI49:ACI58 BPS458849:BPS458858 PZW458849:PZW458858 ACI655457:ACI655466 GNS917590:GNS917599 QJS32:QJS41 GDW917590:GDW917599 WUW786546:WUW786555 WLA786546:WLA786555 WBE786546:WBE786555 VRI786546:VRI786555 VHM786546:VHM786555 UXQ786546:UXQ786555 UNU786546:UNU786555 UDY786546:UDY786555 TUC786546:TUC786555 TKG786546:TKG786555 TAK786546:TAK786555 SQO786546:SQO786555 OWI65650:OWI65659 RWW786546:RWW786555 RNA786546:RNA786555 RDE786546:RDE786555 QTI786546:QTI786555 QJM786546:QJM786555 PZQ786546:PZQ786555 PPU786546:PPU786555 PFY786546:PFY786555 OWC786546:OWC786555 OMG786546:OMG786555 OCK786546:OCK786555 NSO786546:NSO786555 NIS786546:NIS786555 MYW786546:MYW786555 MPA786546:MPA786555 MFE786546:MFE786555 DWU196705:DWU196714 LLM786546:LLM786555 LBQ786546:LBQ786555 KRU786546:KRU786555 KHY786546:KHY786555 JYC786546:JYC786555 OMM65650:OMM65659 OCQ65650:OCQ65659 NSU65650:NSU65659 NIY65650:NIY65659 MZC65650:MZC65659 MPG65650:MPG65659 OWI131169:OWI131178 LLS655457:LLS655466 GNM786546:GNM786555 GDQ786546:GDQ786555 FTU786546:FTU786555 FJY786546:FJY786555 FAC786546:FAC786555 EQG786546:EQG786555 EGK786546:EGK786555 DWO786546:DWO786555 DMS786546:DMS786555 DCW786546:DCW786555 CTA786546:CTA786555 CJE786546:CJE786555 BZI786546:BZI786555 BPM786546:BPM786555 BFQ786546:BFQ786555 AVU786546:AVU786555 PQA458849:PQA458858 ACC786546:ACC786555 SG786546:SG786555 PZW32:PZW41 G786546:G786555 WUW721010:WUW721019 WLA721010:WLA721019 WBE721010:WBE721019 VRI721010:VRI721019 VHM721010:VHM721019 UXQ721010:UXQ721019 UNU721010:UNU721019 UDY721010:UDY721019 TUC721010:TUC721019 TKG721010:TKG721019 TAK721010:TAK721019 SQO721010:SQO721019 MFK65650:MFK65659 RWW721010:RWW721019 RNA721010:RNA721019 RDE721010:RDE721019 QTI721010:QTI721019 QJM721010:QJM721019 PZQ721010:PZQ721019 PPU721010:PPU721019 PFY721010:PFY721019 OWC721010:OWC721019 OMG721010:OMG721019 OCK721010:OCK721019 NSO721010:NSO721019 NIS721010:NIS721019 MYW721010:MYW721019 MPA721010:MPA721019 MFE721010:MFE721019 DMY196705:DMY196714 LLM721010:LLM721019 LBQ721010:LBQ721019 KRU721010:KRU721019 KHY721010:KHY721019 JYC721010:JYC721019 RNG131169:RNG131178 LLS65650:LLS65659 LBW65650:LBW65659 KSA65650:KSA65659 KIE65650:KIE65659 JYI65650:JYI65659 LBW655457:LBW655466 KSA655457:KSA655466 GNM721010:GNM721019 GDQ721010:GDQ721019 FTU721010:FTU721019 FJY721010:FJY721019 FAC721010:FAC721019 EQG721010:EQG721019 EGK721010:EGK721019 DWO721010:DWO721019 DMS721010:DMS721019 DCW721010:DCW721019 CTA721010:CTA721019 CJE721010:CJE721019 BZI721010:BZI721019 BPM721010:BPM721019 BFQ721010:BFQ721019 AVU721010:AVU721019 PGE458849:PGE458858 ACC721010:ACC721019 SG721010:SG721019 PQA32:PQA41 G721010:G721019 WUW655474:WUW655483 WLA655474:WLA655483 WBE655474:WBE655483 VRI655474:VRI655483 VHM655474:VHM655483 UXQ655474:UXQ655483 UNU655474:UNU655483 UDY655474:UDY655483 TUC655474:TUC655483 TKG655474:TKG655483 TAK655474:TAK655483 SQO655474:SQO655483 QJS917573:QJS917582 RWW655474:RWW655483 RNA655474:RNA655483 RDE655474:RDE655483 QTI655474:QTI655483 QJM655474:QJM655483 PZQ655474:PZQ655483 PPU655474:PPU655483 PFY655474:PFY655483 OWC655474:OWC655483 OMG655474:OMG655483 OCK655474:OCK655483 NSO655474:NSO655483 NIS655474:NIS655483 MYW655474:MYW655483 MPA655474:MPA655483 MFE655474:MFE655483 DDC196705:DDC196714 LLM655474:LLM655483 LBQ655474:LBQ655483 KRU655474:KRU655483 KHY655474:KHY655483 JYC655474:JYC655483 PZW917573:PZW917582 PQA917573:PQA917582 PGE917573:PGE917582 OWI917573:OWI917582 OMM917573:OMM917582 NIY589921:NIY589930 KIE655457:KIE655466 JYI655457:JYI655466 GNM655474:GNM655483 GDQ655474:GDQ655483 FTU655474:FTU655483 FJY655474:FJY655483 FAC655474:FAC655483 EQG655474:EQG655483 EGK655474:EGK655483 DWO655474:DWO655483 DMS655474:DMS655483 DCW655474:DCW655483 CTA655474:CTA655483 CJE655474:CJE655483 BZI655474:BZI655483 BPM655474:BPM655483 BFQ655474:BFQ655483 AVU655474:AVU655483 OWI458849:OWI458858 ACC655474:ACC655483 SG655474:SG655483 PGE32:PGE41 G655474:G655483 WUW589938:WUW589947 WLA589938:WLA589947 WBE589938:WBE589947 VRI589938:VRI589947 VHM589938:VHM589947 UXQ589938:UXQ589947 UNU589938:UNU589947 UDY589938:UDY589947 TUC589938:TUC589947 TKG589938:TKG589947 TAK589938:TAK589947 SQO589938:SQO589947 MZC589921:MZC589930 RWW589938:RWW589947 RNA589938:RNA589947 RDE589938:RDE589947 QTI589938:QTI589947 QJM589938:QJM589947 PZQ589938:PZQ589947 PPU589938:PPU589947 PFY589938:PFY589947 OWC589938:OWC589947 OMG589938:OMG589947 OCK589938:OCK589947 NSO589938:NSO589947 NIS589938:NIS589947 MYW589938:MYW589947 MPA589938:MPA589947 MFE589938:MFE589947 CTG196705:CTG196714 LLM589938:LLM589947 LBQ589938:LBQ589947 KRU589938:KRU589947 KHY589938:KHY589947 JYC589938:JYC589947 GNS65650:GNS65659 GDW65650:GDW65659 FUA65650:FUA65659 FKE65650:FKE65659 FAI65650:FAI65659 EQM65650:EQM65659 EGQ65650:EGQ65659 DWU65650:DWU65659 GNM589938:GNM589947 GDQ589938:GDQ589947 FTU589938:FTU589947 FJY589938:FJY589947 FAC589938:FAC589947 EQG589938:EQG589947 EGK589938:EGK589947 DWO589938:DWO589947 DMS589938:DMS589947 DCW589938:DCW589947 CTA589938:CTA589947 CJE589938:CJE589947 BZI589938:BZI589947 BPM589938:BPM589947 BFQ589938:BFQ589947 AVU589938:AVU589947 OMM458849:OMM458858 ACC589938:ACC589947 SG589938:SG589947 OWI32:OWI41 G589938:G589947 WUW524402:WUW524411 WLA524402:WLA524411 WBE524402:WBE524411 VRI524402:VRI524411 VHM524402:VHM524411 UXQ524402:UXQ524411 UNU524402:UNU524411 UDY524402:UDY524411 TUC524402:TUC524411 TKG524402:TKG524411 TAK524402:TAK524411 SQO524402:SQO524411 DMY65650:DMY65659 RWW524402:RWW524411 RNA524402:RNA524411 RDE524402:RDE524411 QTI524402:QTI524411 QJM524402:QJM524411 PZQ524402:PZQ524411 PPU524402:PPU524411 PFY524402:PFY524411 OWC524402:OWC524411 OMG524402:OMG524411 OCK524402:OCK524411 NSO524402:NSO524411 NIS524402:NIS524411 MYW524402:MYW524411 MPA524402:MPA524411 MFE524402:MFE524411 CJK196705:CJK196714 LLM524402:LLM524411 LBQ524402:LBQ524411 KRU524402:KRU524411 KHY524402:KHY524411 JYC524402:JYC524411 DDC65650:DDC65659 CTG65650:CTG65659 CJK65650:CJK65659 BZO65650:BZO65659 BPS65650:BPS65659 BFW65650:BFW65659 AWA65650:AWA65659 EGQ458849:EGQ458858 GNM524402:GNM524411 GDQ524402:GDQ524411 FTU524402:FTU524411 FJY524402:FJY524411 FAC524402:FAC524411 EQG524402:EQG524411 EGK524402:EGK524411 DWO524402:DWO524411 DMS524402:DMS524411 DCW524402:DCW524411 CTA524402:CTA524411 CJE524402:CJE524411 BZI524402:BZI524411 BPM524402:BPM524411 BFQ524402:BFQ524411 AVU524402:AVU524411 OCQ458849:OCQ458858 ACC524402:ACC524411 SG524402:SG524411 OMM32:OMM41 G524402:G524411 WUW458866:WUW458875 WLA458866:WLA458875 WBE458866:WBE458875 VRI458866:VRI458875 VHM458866:VHM458875 UXQ458866:UXQ458875 UNU458866:UNU458875 UDY458866:UDY458875 TUC458866:TUC458875 TKG458866:TKG458875 TAK458866:TAK458875 SQO458866:SQO458875 ACI65650:ACI65659 RWW458866:RWW458875 RNA458866:RNA458875 RDE458866:RDE458875 QTI458866:QTI458875 QJM458866:QJM458875 PZQ458866:PZQ458875 PPU458866:PPU458875 PFY458866:PFY458875 OWC458866:OWC458875 OMG458866:OMG458875 OCK458866:OCK458875 NSO458866:NSO458875 NIS458866:NIS458875 MYW458866:MYW458875 MPA458866:MPA458875 MFE458866:MFE458875 BZO196705:BZO196714 LLM458866:LLM458875 LBQ458866:LBQ458875 KRU458866:KRU458875 KHY458866:KHY458875 JYC458866:JYC458875 SM65650:SM65659 FUA32:FUA41 O65650:O65659 WVC49:WVC58 WLG49:WLG58 WBK49:WBK58 VRO49:VRO58 VHS49:VHS58 GNM458866:GNM458875 GDQ458866:GDQ458875 FTU458866:FTU458875 FJY458866:FJY458875 FAC458866:FAC458875 EQG458866:EQG458875 EGK458866:EGK458875 DWO458866:DWO458875 DMS458866:DMS458875 DCW458866:DCW458875 CTA458866:CTA458875 CJE458866:CJE458875 BZI458866:BZI458875 BPM458866:BPM458875 BFQ458866:BFQ458875 AVU458866:AVU458875 NSU458849:NSU458858 ACC458866:ACC458875 SG458866:SG458875 OCQ32:OCQ41 G458866:G458875 WUW393330:WUW393339 WLA393330:WLA393339 WBE393330:WBE393339 VRI393330:VRI393339 VHM393330:VHM393339 UXQ393330:UXQ393339 UNU393330:UNU393339 UDY393330:UDY393339 TUC393330:TUC393339 TKG393330:TKG393339 TAK393330:TAK393339 SQO393330:SQO393339 UXW49:UXW58 RWW393330:RWW393339 RNA393330:RNA393339 RDE393330:RDE393339 QTI393330:QTI393339 QJM393330:QJM393339 PZQ393330:PZQ393339 PPU393330:PPU393339 PFY393330:PFY393339 OWC393330:OWC393339 OMG393330:OMG393339 OCK393330:OCK393339 NSO393330:NSO393339 NIS393330:NIS393339 MYW393330:MYW393339 MPA393330:MPA393339 MFE393330:MFE393339 BPS196705:BPS196714 LLM393330:LLM393339 LBQ393330:LBQ393339 KRU393330:KRU393339 KHY393330:KHY393339 JYC393330:JYC393339 UOA49:UOA58 UEE49:UEE58 TUI49:TUI58 TKM49:TKM58 TAQ49:TAQ58 SQU49:SQU58 WVC262241:WVC262250 GNS655457:GNS655466 GNM393330:GNM393339 GDQ393330:GDQ393339 FTU393330:FTU393339 FJY393330:FJY393339 FAC393330:FAC393339 EQG393330:EQG393339 EGK393330:EGK393339 DWO393330:DWO393339 DMS393330:DMS393339 DCW393330:DCW393339 CTA393330:CTA393339 CJE393330:CJE393339 BZI393330:BZI393339 BPM393330:BPM393339 BFQ393330:BFQ393339 AVU393330:AVU393339 NIY458849:NIY458858 ACC393330:ACC393339 SG393330:SG393339 NSU32:NSU41 G393330:G393339 WUW327794:WUW327803 WLA327794:WLA327803 WBE327794:WBE327803 VRI327794:VRI327803 VHM327794:VHM327803 UXQ327794:UXQ327803 UNU327794:UNU327803 UDY327794:UDY327803 TUC327794:TUC327803 TKG327794:TKG327803 TAK327794:TAK327803 SQO327794:SQO327803 GDW655457:GDW655466 RWW327794:RWW327803 RNA327794:RNA327803 RDE327794:RDE327803 QTI327794:QTI327803 QJM327794:QJM327803 PZQ327794:PZQ327803 PPU327794:PPU327803 PFY327794:PFY327803 OWC327794:OWC327803 OMG327794:OMG327803 OCK327794:OCK327803 NSO327794:NSO327803 NIS327794:NIS327803 MYW327794:MYW327803 MPA327794:MPA327803 MFE327794:MFE327803 BFW196705:BFW196714 LLM327794:LLM327803 LBQ327794:LBQ327803 KRU327794:KRU327803 KHY327794:KHY327803 JYC327794:JYC327803 RXC49:RXC58 RNG49:RNG58 RDK49:RDK58 QTO49:QTO58 QJS49:QJS58 PZW49:PZW58 FUA655457:FUA655466 FKE655457:FKE655466 GNM327794:GNM327803 GDQ327794:GDQ327803 FTU327794:FTU327803 FJY327794:FJY327803 FAC327794:FAC327803 EQG327794:EQG327803 EGK327794:EGK327803 DWO327794:DWO327803 DMS327794:DMS327803 DCW327794:DCW327803 CTA327794:CTA327803 CJE327794:CJE327803 BZI327794:BZI327803 BPM327794:BPM327803 BFQ327794:BFQ327803 AVU327794:AVU327803 MZC458849:MZC458858 ACC327794:ACC327803 SG327794:SG327803 NIY32:NIY41 G327794:G327803 WUW262258:WUW262267 WLA262258:WLA262267 WBE262258:WBE262267 VRI262258:VRI262267 VHM262258:VHM262267 UXQ262258:UXQ262267 UNU262258:UNU262267 UDY262258:UDY262267 TUC262258:TUC262267 TKG262258:TKG262267 TAK262258:TAK262267 SQO262258:SQO262267 GNS327777:GNS327786 RWW262258:RWW262267 RNA262258:RNA262267 RDE262258:RDE262267 QTI262258:QTI262267 QJM262258:QJM262267 PZQ262258:PZQ262267 PPU262258:PPU262267 PFY262258:PFY262267 OWC262258:OWC262267 OMG262258:OMG262267 OCK262258:OCK262267 NSO262258:NSO262267 NIS262258:NIS262267 MYW262258:MYW262267 MPA262258:MPA262267 MFE262258:MFE262267 AWA196705:AWA196714 LLM262258:LLM262267 LBQ262258:LBQ262267 KRU262258:KRU262267 KHY262258:KHY262267 JYC262258:JYC262267 PQA49:PQA58 PGE49:PGE58 OWI49:OWI58 OMM49:OMM58 OCQ49:OCQ58 NSU49:NSU58 FAI655457:FAI655466 EQM655457:EQM655466 GNM262258:GNM262267 GDQ262258:GDQ262267 FTU262258:FTU262267 FJY262258:FJY262267 FAC262258:FAC262267 EQG262258:EQG262267 EGK262258:EGK262267 DWO262258:DWO262267 DMS262258:DMS262267 DCW262258:DCW262267 CTA262258:CTA262267 CJE262258:CJE262267 BZI262258:BZI262267 BPM262258:BPM262267 BFQ262258:BFQ262267 AVU262258:AVU262267 MPG458849:MPG458858 ACC262258:ACC262267 SG262258:SG262267 MZC32:MZC41 G262258:G262267 WUW196722:WUW196731 WLA196722:WLA196731 WBE196722:WBE196731 VRI196722:VRI196731 VHM196722:VHM196731 UXQ196722:UXQ196731 UNU196722:UNU196731 UDY196722:UDY196731 TUC196722:TUC196731 TKG196722:TKG196731 TAK196722:TAK196731 SQO196722:SQO196731 GDW327777:GDW327786 RWW196722:RWW196731 RNA196722:RNA196731 RDE196722:RDE196731 QTI196722:QTI196731 QJM196722:QJM196731 PZQ196722:PZQ196731 PPU196722:PPU196731 PFY196722:PFY196731 OWC196722:OWC196731 OMG196722:OMG196731 OCK196722:OCK196731 NSO196722:NSO196731 NIS196722:NIS196731 MYW196722:MYW196731 MPA196722:MPA196731 MFE196722:MFE196731 MFK458849:MFK458858 LLM196722:LLM196731 LBQ196722:LBQ196731 KRU196722:KRU196731 KHY196722:KHY196731 JYC196722:JYC196731 NIY49:NIY58 MZC49:MZC58 MPG49:MPG58 MFK49:MFK58 RDK131169:RDK131178 LLS49:LLS58 EGQ655457:EGQ655466 DWU655457:DWU655466 GNM196722:GNM196731 GDQ196722:GDQ196731 FTU196722:FTU196731 FJY196722:FJY196731 FAC196722:FAC196731 EQG196722:EQG196731 EGK196722:EGK196731 DWO196722:DWO196731 WVE8:WVE17 WLI8:WLI17 WBM8:WBM17 VRQ8:VRQ17 VHU8:VHU17 UXY8:UXY17 UOC8:UOC17 UEG8:UEG17 TUK8:TUK17 TKO8:TKO17 TAS8:TAS17 SQW8:SQW17 RXE8:RXE17 RNI8:RNI17 RDM8:RDM17 QTQ8:QTQ17 QJU8:QJU17 PZY8:PZY17 PQC8:PQC17 PGG8:PGG17 OWK8:OWK17 OMO8:OMO17 OCS8:OCS17 NSW8:NSW17 NJA8:NJA17 MZE8:MZE17 MPI8:MPI17 MFM8:MFM17 LLU8:LLU17 LBY8:LBY17 KSC8:KSC17 KIG8:KIG17 JYK8:JYK17 GNU8:GNU17 GDY8:GDY17 FUC8:FUC17 FKG8:FKG17 FAK8:FAK17 EQO8:EQO17 EGS8:EGS17 DWW8:DWW17 DNA8:DNA17 DDE8:DDE17 CTI8:CTI17 CJM8:CJM17 BZQ8:BZQ17 BPU8:BPU17 BFY8:BFY17 AWC8:AWC17 ACK8:ACK17 SO8:SO17 WVE21:WVE24 WLI21:WLI24 WBM21:WBM24 VRQ21:VRQ24 VHU21:VHU24 UXY21:UXY24 UOC21:UOC24 UEG21:UEG24 TUK21:TUK24 TKO21:TKO24 TAS21:TAS24 SQW21:SQW24 RXE21:RXE24 RNI21:RNI24 RDM21:RDM24 QTQ21:QTQ24 QJU21:QJU24 PZY21:PZY24 PQC21:PQC24 PGG21:PGG24 OWK21:OWK24 OMO21:OMO24 OCS21:OCS24 NSW21:NSW24 NJA21:NJA24 MZE21:MZE24 MPI21:MPI24 MFM21:MFM24 LLU21:LLU24 LBY21:LBY24 KSC21:KSC24 KIG21:KIG24 JYK21:JYK24 GNU21:GNU24 GDY21:GDY24 FUC21:FUC24 FKG21:FKG24 FAK21:FAK24 EQO21:EQO24 EGS21:EGS24 DWW21:DWW24 DNA21:DNA24 DDE21:DDE24 CTI21:CTI24 CJM21:CJM24 BZQ21:BZQ24 BPU21:BPU24 BFY21:BFY24 AWC21:AWC24 ACK21:ACK24 SO21:SO24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7">
    <tabColor rgb="FFC00000"/>
  </sheetPr>
  <dimension ref="A1"/>
  <sheetViews>
    <sheetView workbookViewId="0">
      <selection activeCell="I4" sqref="I4:I20"/>
    </sheetView>
  </sheetViews>
  <sheetFormatPr baseColWidth="10" defaultRowHeight="15"/>
  <cols>
    <col min="2" max="2" width="73.42578125" customWidth="1"/>
    <col min="4" max="4" width="28.140625" customWidth="1"/>
  </cols>
  <sheetData/>
  <dataConsolidate/>
  <customSheetViews>
    <customSheetView guid="{7D0BE349-9A86-4AC3-ABA9-D3B7B6409AA0}" state="hidden">
      <selection activeCell="I93" sqref="I93"/>
      <pageMargins left="0.7" right="0.7" top="0.78740157499999996" bottom="0.78740157499999996" header="0.3" footer="0.3"/>
    </customSheetView>
  </customSheetView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9"/>
  <dimension ref="A1"/>
  <sheetViews>
    <sheetView workbookViewId="0"/>
  </sheetViews>
  <sheetFormatPr baseColWidth="10" defaultRowHeight="15"/>
  <sheetData/>
  <customSheetViews>
    <customSheetView guid="{7D0BE349-9A86-4AC3-ABA9-D3B7B6409AA0}">
      <pageMargins left="0.7" right="0.7" top="0.78740157499999996" bottom="0.78740157499999996" header="0.3" footer="0.3"/>
    </customSheetView>
  </customSheetView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0"/>
  <dimension ref="E3:S7"/>
  <sheetViews>
    <sheetView topLeftCell="E7" workbookViewId="0">
      <selection activeCell="E7" sqref="E7"/>
    </sheetView>
  </sheetViews>
  <sheetFormatPr baseColWidth="10" defaultRowHeight="15"/>
  <sheetData>
    <row r="3" spans="5:19">
      <c r="E3" s="343" t="s">
        <v>5</v>
      </c>
      <c r="F3" s="343"/>
      <c r="G3" s="343"/>
      <c r="H3" s="55"/>
      <c r="I3" s="55" t="s">
        <v>13</v>
      </c>
      <c r="J3" s="55"/>
      <c r="K3" s="55" t="s">
        <v>115</v>
      </c>
      <c r="L3" s="55"/>
      <c r="M3" s="55" t="s">
        <v>15</v>
      </c>
      <c r="N3" s="55"/>
      <c r="O3" s="55" t="s">
        <v>16</v>
      </c>
      <c r="P3" s="55"/>
      <c r="Q3" s="55" t="s">
        <v>17</v>
      </c>
      <c r="R3" s="36"/>
      <c r="S3" s="55" t="s">
        <v>18</v>
      </c>
    </row>
    <row r="4" spans="5:19">
      <c r="E4" s="344" t="s">
        <v>47</v>
      </c>
      <c r="F4" s="344"/>
      <c r="G4" s="344"/>
      <c r="H4" s="36"/>
      <c r="I4" s="54"/>
      <c r="J4" s="36"/>
      <c r="K4" s="54"/>
      <c r="L4" s="36"/>
      <c r="M4" s="44"/>
      <c r="N4" s="36"/>
      <c r="O4" s="45"/>
      <c r="P4" s="46" t="str">
        <f>IF(AND(E4&lt;&gt;"",M4&lt;&gt;""),IF(VLOOKUP(E4,#REF!,4)="B",VLOOKUP(M4,#REF!,2),VLOOKUP(M4,#REF!,3)),"")</f>
        <v/>
      </c>
      <c r="Q4" s="54" t="str">
        <f>IF($M4="Stunden",($I4*$K4)*$O4,IF($M4="Tage",($I4*$K4)*($O4*8),IF($M4="Wochen",($I4*$K4)*($O4*8*5),"")))</f>
        <v/>
      </c>
      <c r="R4" s="36"/>
      <c r="S4" s="54" t="str">
        <f>IF($M4="Stunden",($I4)*$O4,IF($M4="Tage",($I4)*($O4*8),IF($M4="Wochen",($I4)*($O4*8*5),"")))</f>
        <v/>
      </c>
    </row>
    <row r="7" spans="5:19">
      <c r="E7" s="57"/>
    </row>
  </sheetData>
  <protectedRanges>
    <protectedRange sqref="M4 O4 G4 E4" name="Bereich1"/>
  </protectedRanges>
  <mergeCells count="2">
    <mergeCell ref="E3:G3"/>
    <mergeCell ref="E4:G4"/>
  </mergeCells>
  <pageMargins left="0.7" right="0.7" top="0.78740157499999996" bottom="0.78740157499999996" header="0.3" footer="0.3"/>
  <extLst>
    <ext xmlns:x14="http://schemas.microsoft.com/office/spreadsheetml/2009/9/main" uri="{CCE6A557-97BC-4b89-ADB6-D9C93CAAB3DF}">
      <x14:dataValidations xmlns:xm="http://schemas.microsoft.com/office/excel/2006/main" disablePrompts="1" count="2">
        <x14:dataValidation type="list" allowBlank="1" showInputMessage="1" showErrorMessage="1" promptTitle="Vergütungsgruppe" prompt="Wählen Sie hier die Vergütungsgruppe des zu kalkulierenden Mitarbeiter aus." xr:uid="{00000000-0002-0000-0B00-000000000000}">
          <x14:formula1>
            <xm:f>Vergütungsgruppen!$B$23:$B$40</xm:f>
          </x14:formula1>
          <xm:sqref>E4</xm:sqref>
        </x14:dataValidation>
        <x14:dataValidation type="list" allowBlank="1" showInputMessage="1" showErrorMessage="1" promptTitle="Arbeitszeiteinheiten" prompt="Bitte geben Sie hier die Arbeitszeiteinheit an:" xr:uid="{00000000-0002-0000-0B00-000001000000}">
          <x14:formula1>
            <xm:f>Kalkulationsblatt!$AB$266:$AB$268</xm:f>
          </x14:formula1>
          <xm:sqref>M4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pageSetUpPr fitToPage="1"/>
  </sheetPr>
  <dimension ref="A1:R68"/>
  <sheetViews>
    <sheetView showGridLines="0" zoomScale="85" zoomScaleNormal="85" workbookViewId="0">
      <selection activeCell="C5" sqref="C5:H5"/>
    </sheetView>
  </sheetViews>
  <sheetFormatPr baseColWidth="10" defaultColWidth="11.5703125" defaultRowHeight="15"/>
  <cols>
    <col min="1" max="3" width="11.5703125" style="177"/>
    <col min="4" max="4" width="4.5703125" style="177" customWidth="1"/>
    <col min="5" max="7" width="11.5703125" style="177"/>
    <col min="8" max="8" width="4.5703125" style="177" customWidth="1"/>
    <col min="9" max="11" width="11.5703125" style="177"/>
    <col min="12" max="12" width="11.5703125" style="177" customWidth="1"/>
    <col min="13" max="13" width="4.5703125" style="177" customWidth="1"/>
    <col min="14" max="14" width="11.5703125" style="177"/>
    <col min="15" max="15" width="13.42578125" style="177" customWidth="1"/>
    <col min="16" max="16" width="4.5703125" style="177" customWidth="1"/>
    <col min="17" max="16384" width="11.5703125" style="177"/>
  </cols>
  <sheetData>
    <row r="1" spans="1:18" ht="116.45" customHeight="1">
      <c r="A1" s="348" t="s">
        <v>1195</v>
      </c>
      <c r="B1" s="348"/>
      <c r="C1" s="348"/>
      <c r="D1" s="348"/>
      <c r="E1" s="348"/>
      <c r="F1" s="348"/>
      <c r="G1" s="348"/>
      <c r="H1" s="348"/>
      <c r="I1" s="348"/>
      <c r="J1" s="348"/>
      <c r="K1" s="349"/>
      <c r="L1" s="349"/>
      <c r="M1" s="349"/>
      <c r="N1" s="349"/>
      <c r="O1" s="349"/>
      <c r="P1" s="349"/>
      <c r="Q1" s="349"/>
      <c r="R1" s="349"/>
    </row>
    <row r="2" spans="1:18" ht="36.6" customHeight="1">
      <c r="A2" s="352" t="s">
        <v>1235</v>
      </c>
      <c r="B2" s="352"/>
      <c r="C2" s="352"/>
      <c r="D2" s="352"/>
      <c r="E2" s="352"/>
      <c r="F2" s="352"/>
      <c r="G2" s="352"/>
      <c r="H2" s="352"/>
      <c r="I2" s="352"/>
      <c r="J2" s="352"/>
      <c r="K2" s="352"/>
      <c r="L2" s="352"/>
      <c r="M2" s="352"/>
      <c r="N2" s="352"/>
      <c r="O2" s="352"/>
      <c r="P2" s="352"/>
      <c r="Q2" s="352"/>
      <c r="R2" s="352"/>
    </row>
    <row r="3" spans="1:18" ht="168" customHeight="1">
      <c r="A3" s="350" t="s">
        <v>1236</v>
      </c>
      <c r="B3" s="350"/>
      <c r="C3" s="350"/>
      <c r="D3" s="350"/>
      <c r="E3" s="350"/>
      <c r="F3" s="350"/>
      <c r="G3" s="350"/>
      <c r="H3" s="350"/>
      <c r="I3" s="350"/>
      <c r="J3" s="350"/>
      <c r="K3" s="350"/>
      <c r="L3" s="350"/>
      <c r="M3" s="350"/>
      <c r="N3" s="350"/>
      <c r="O3" s="350"/>
      <c r="P3" s="350"/>
      <c r="Q3" s="350"/>
      <c r="R3" s="350"/>
    </row>
    <row r="4" spans="1:18" ht="39" customHeight="1">
      <c r="A4" s="178"/>
      <c r="B4" s="178"/>
      <c r="C4" s="178"/>
      <c r="D4" s="178"/>
      <c r="E4" s="178"/>
      <c r="F4" s="178"/>
      <c r="G4" s="178"/>
      <c r="H4" s="178"/>
      <c r="I4" s="178"/>
      <c r="J4" s="178"/>
      <c r="K4" s="178"/>
      <c r="L4" s="178"/>
      <c r="M4" s="178"/>
      <c r="N4" s="178"/>
      <c r="O4" s="178"/>
      <c r="P4" s="178"/>
    </row>
    <row r="5" spans="1:18" ht="24.6" customHeight="1">
      <c r="A5" s="179" t="s">
        <v>1223</v>
      </c>
      <c r="B5" s="178"/>
      <c r="C5" s="346" t="str">
        <f>IF(ISBLANK(Kalkulationsblatt!Q19),"",Kalkulationsblatt!Q19)</f>
        <v/>
      </c>
      <c r="D5" s="346"/>
      <c r="E5" s="346"/>
      <c r="F5" s="346"/>
      <c r="G5" s="346"/>
      <c r="H5" s="346"/>
      <c r="I5" s="178"/>
      <c r="J5" s="179" t="s">
        <v>1233</v>
      </c>
      <c r="K5" s="178"/>
      <c r="L5" s="178"/>
      <c r="M5" s="351" t="str">
        <f>IF(ISBLANK(Kalkulationsblatt!Q19),"",Kalkulationsblatt!Q19)</f>
        <v/>
      </c>
      <c r="N5" s="351"/>
      <c r="O5" s="178"/>
      <c r="P5" s="178"/>
    </row>
    <row r="6" spans="1:18">
      <c r="A6" s="178"/>
      <c r="B6" s="178"/>
      <c r="C6" s="178"/>
      <c r="D6" s="178"/>
      <c r="E6" s="178"/>
      <c r="F6" s="178"/>
      <c r="G6" s="178"/>
      <c r="H6" s="178"/>
      <c r="I6" s="178"/>
      <c r="J6" s="178"/>
      <c r="K6" s="178"/>
      <c r="L6" s="178"/>
      <c r="M6" s="178"/>
      <c r="N6" s="178"/>
      <c r="O6" s="178"/>
      <c r="P6" s="178"/>
    </row>
    <row r="7" spans="1:18" ht="24" customHeight="1">
      <c r="A7" s="179" t="s">
        <v>1196</v>
      </c>
      <c r="B7" s="178"/>
      <c r="C7" s="346" t="str">
        <f>IF(ISBLANK(Kalkulationsblatt!T4),"",Kalkulationsblatt!T4)</f>
        <v/>
      </c>
      <c r="D7" s="346"/>
      <c r="E7" s="346"/>
      <c r="F7" s="346"/>
      <c r="G7" s="178"/>
      <c r="H7" s="347" t="s">
        <v>1197</v>
      </c>
      <c r="I7" s="347"/>
      <c r="J7" s="351" t="str">
        <f>IF(ISBLANK(Kalkulationsblatt!E19),"",Kalkulationsblatt!E19)</f>
        <v/>
      </c>
      <c r="K7" s="351"/>
      <c r="L7" s="351"/>
      <c r="M7" s="351"/>
      <c r="N7" s="351"/>
      <c r="O7" s="351"/>
      <c r="P7" s="351"/>
      <c r="Q7" s="351"/>
      <c r="R7" s="351"/>
    </row>
    <row r="8" spans="1:18">
      <c r="A8" s="178"/>
      <c r="B8" s="178"/>
      <c r="C8" s="178"/>
      <c r="D8" s="178"/>
      <c r="E8" s="178"/>
      <c r="F8" s="178"/>
      <c r="G8" s="178"/>
      <c r="H8" s="178"/>
      <c r="I8" s="178"/>
      <c r="J8" s="178"/>
      <c r="K8" s="178"/>
      <c r="L8" s="178"/>
      <c r="M8" s="178"/>
      <c r="N8" s="178"/>
      <c r="O8" s="178"/>
      <c r="P8" s="178"/>
    </row>
    <row r="9" spans="1:18" ht="24" customHeight="1">
      <c r="A9" s="179" t="s">
        <v>1198</v>
      </c>
      <c r="B9" s="178"/>
      <c r="C9" s="345" t="str">
        <f>IF(ISBLANK(Kalkulationsblatt!E9),"",Kalkulationsblatt!E9)</f>
        <v/>
      </c>
      <c r="D9" s="345"/>
      <c r="E9" s="345"/>
      <c r="F9" s="345"/>
      <c r="G9" s="345"/>
      <c r="H9" s="345"/>
      <c r="I9" s="345"/>
      <c r="J9" s="345"/>
      <c r="K9" s="345"/>
      <c r="L9" s="345"/>
      <c r="M9" s="345"/>
      <c r="N9" s="345"/>
      <c r="O9" s="345"/>
      <c r="P9" s="345"/>
      <c r="Q9" s="345"/>
      <c r="R9" s="345"/>
    </row>
    <row r="10" spans="1:18">
      <c r="A10" s="178"/>
      <c r="B10" s="178"/>
      <c r="C10" s="178"/>
      <c r="D10" s="178"/>
      <c r="E10" s="178"/>
      <c r="F10" s="178"/>
      <c r="G10" s="178"/>
      <c r="H10" s="178"/>
      <c r="I10" s="178"/>
      <c r="J10" s="178"/>
      <c r="K10" s="178"/>
      <c r="L10" s="178"/>
      <c r="M10" s="178"/>
      <c r="N10" s="178"/>
      <c r="O10" s="178"/>
      <c r="P10" s="178"/>
    </row>
    <row r="11" spans="1:18" ht="24" customHeight="1">
      <c r="A11" s="358" t="s">
        <v>1232</v>
      </c>
      <c r="B11" s="358"/>
      <c r="C11" s="358"/>
      <c r="E11" s="212" t="s">
        <v>1200</v>
      </c>
      <c r="F11" s="354" t="str">
        <f>IF(ISBLANK(Kalkulationsblatt!Q22),"",Kalkulationsblatt!Q22)</f>
        <v/>
      </c>
      <c r="G11" s="354"/>
      <c r="H11" s="357" t="s">
        <v>1201</v>
      </c>
      <c r="I11" s="357"/>
      <c r="J11" s="354" t="str">
        <f>IF(ISBLANK(Kalkulationsblatt!Q24),"",Kalkulationsblatt!Q24)</f>
        <v/>
      </c>
      <c r="K11" s="354"/>
      <c r="L11" s="359" t="s">
        <v>1231</v>
      </c>
      <c r="M11" s="359"/>
      <c r="N11" s="359"/>
      <c r="O11" s="359"/>
      <c r="P11" s="359"/>
      <c r="Q11" s="359"/>
      <c r="R11" s="359"/>
    </row>
    <row r="12" spans="1:18">
      <c r="A12" s="178"/>
      <c r="B12" s="178"/>
      <c r="C12" s="178"/>
      <c r="D12" s="178"/>
      <c r="E12" s="178"/>
      <c r="F12" s="178"/>
      <c r="G12" s="178"/>
      <c r="H12" s="178"/>
      <c r="I12" s="178"/>
      <c r="J12" s="178"/>
      <c r="K12" s="178"/>
      <c r="L12" s="178"/>
      <c r="M12" s="178"/>
      <c r="N12" s="178"/>
      <c r="O12" s="178"/>
      <c r="P12" s="178"/>
    </row>
    <row r="13" spans="1:18" ht="24" customHeight="1">
      <c r="A13" s="179" t="s">
        <v>1199</v>
      </c>
      <c r="B13" s="179"/>
      <c r="C13" s="179"/>
      <c r="E13" s="180" t="s">
        <v>1200</v>
      </c>
      <c r="F13" s="354"/>
      <c r="G13" s="354"/>
      <c r="H13" s="357" t="s">
        <v>1201</v>
      </c>
      <c r="I13" s="357"/>
      <c r="J13" s="354"/>
      <c r="K13" s="354"/>
      <c r="L13" s="359" t="s">
        <v>1231</v>
      </c>
      <c r="M13" s="359"/>
      <c r="N13" s="359"/>
      <c r="O13" s="359"/>
      <c r="P13" s="359"/>
      <c r="Q13" s="359"/>
      <c r="R13" s="359"/>
    </row>
    <row r="14" spans="1:18">
      <c r="A14" s="178"/>
      <c r="B14" s="178"/>
      <c r="C14" s="178"/>
      <c r="D14" s="178"/>
      <c r="E14" s="178"/>
      <c r="F14" s="178"/>
      <c r="G14" s="178"/>
      <c r="H14" s="178"/>
      <c r="I14" s="178"/>
      <c r="J14" s="178"/>
      <c r="K14" s="178"/>
      <c r="L14" s="178"/>
      <c r="M14" s="178"/>
      <c r="N14" s="178"/>
      <c r="O14" s="178"/>
      <c r="P14" s="178"/>
    </row>
    <row r="15" spans="1:18">
      <c r="A15" s="178"/>
      <c r="B15" s="178"/>
      <c r="C15" s="178"/>
      <c r="D15" s="178"/>
      <c r="E15" s="178"/>
      <c r="F15" s="178"/>
      <c r="G15" s="178"/>
      <c r="H15" s="178"/>
      <c r="I15" s="178"/>
      <c r="J15" s="178"/>
      <c r="K15" s="178"/>
      <c r="L15" s="178"/>
      <c r="M15" s="178"/>
      <c r="N15" s="178"/>
      <c r="O15" s="178"/>
      <c r="P15" s="178"/>
    </row>
    <row r="16" spans="1:18" ht="15.75">
      <c r="A16" s="347" t="s">
        <v>1202</v>
      </c>
      <c r="B16" s="347"/>
      <c r="C16" s="347"/>
      <c r="D16" s="347"/>
      <c r="E16" s="347"/>
      <c r="F16" s="178"/>
      <c r="G16" s="178"/>
      <c r="H16" s="178"/>
      <c r="I16" s="178"/>
      <c r="J16" s="178"/>
      <c r="K16" s="178"/>
      <c r="L16" s="178"/>
      <c r="M16" s="178"/>
      <c r="N16" s="178"/>
      <c r="O16" s="178"/>
      <c r="P16" s="178"/>
    </row>
    <row r="17" spans="1:18">
      <c r="A17" s="178"/>
      <c r="B17" s="178"/>
      <c r="C17" s="178"/>
      <c r="D17" s="178"/>
      <c r="E17" s="178"/>
      <c r="F17" s="178"/>
      <c r="G17" s="178"/>
      <c r="H17" s="178"/>
      <c r="I17" s="178"/>
      <c r="J17" s="178"/>
      <c r="K17" s="178"/>
      <c r="L17" s="178"/>
      <c r="M17" s="178"/>
      <c r="N17" s="178"/>
      <c r="O17" s="178"/>
      <c r="P17" s="178"/>
    </row>
    <row r="18" spans="1:18" ht="56.45" customHeight="1">
      <c r="A18" s="355" t="s">
        <v>1203</v>
      </c>
      <c r="B18" s="355"/>
      <c r="C18" s="355"/>
      <c r="D18" s="178"/>
      <c r="E18" s="355" t="s">
        <v>1204</v>
      </c>
      <c r="F18" s="355"/>
      <c r="G18" s="355"/>
      <c r="H18" s="178"/>
      <c r="I18" s="355" t="s">
        <v>1205</v>
      </c>
      <c r="J18" s="355"/>
      <c r="K18" s="355"/>
      <c r="L18" s="355"/>
      <c r="M18" s="178"/>
      <c r="N18" s="356" t="s">
        <v>1219</v>
      </c>
      <c r="O18" s="356"/>
      <c r="P18" s="178"/>
      <c r="Q18" s="356" t="s">
        <v>1221</v>
      </c>
      <c r="R18" s="356"/>
    </row>
    <row r="19" spans="1:18">
      <c r="A19" s="178"/>
      <c r="B19" s="178"/>
      <c r="C19" s="178"/>
      <c r="D19" s="178"/>
      <c r="E19" s="178"/>
      <c r="F19" s="178"/>
      <c r="G19" s="178"/>
      <c r="H19" s="178"/>
      <c r="I19" s="178"/>
      <c r="J19" s="178"/>
      <c r="K19" s="178"/>
      <c r="L19" s="178"/>
      <c r="M19" s="178"/>
      <c r="N19" s="178"/>
      <c r="O19" s="178"/>
      <c r="P19" s="178"/>
      <c r="Q19" s="178"/>
      <c r="R19" s="178"/>
    </row>
    <row r="20" spans="1:18" ht="24" customHeight="1">
      <c r="A20" s="353"/>
      <c r="B20" s="353"/>
      <c r="C20" s="353"/>
      <c r="D20" s="178"/>
      <c r="E20" s="353"/>
      <c r="F20" s="353"/>
      <c r="G20" s="353"/>
      <c r="H20" s="178"/>
      <c r="I20" s="353"/>
      <c r="J20" s="353"/>
      <c r="K20" s="353"/>
      <c r="L20" s="353"/>
      <c r="M20" s="178"/>
      <c r="N20" s="351"/>
      <c r="O20" s="351"/>
      <c r="P20" s="178"/>
      <c r="Q20" s="351"/>
      <c r="R20" s="351"/>
    </row>
    <row r="21" spans="1:18" ht="9.6" customHeight="1">
      <c r="A21" s="178"/>
      <c r="B21" s="178"/>
      <c r="C21" s="178"/>
      <c r="D21" s="178"/>
      <c r="E21" s="178"/>
      <c r="F21" s="178"/>
      <c r="G21" s="178"/>
      <c r="H21" s="178"/>
      <c r="I21" s="178"/>
      <c r="J21" s="178"/>
      <c r="K21" s="178"/>
      <c r="L21" s="178"/>
      <c r="M21" s="178"/>
      <c r="N21" s="178"/>
      <c r="O21" s="178"/>
      <c r="P21" s="178"/>
      <c r="Q21" s="178"/>
      <c r="R21" s="178"/>
    </row>
    <row r="22" spans="1:18" ht="24" customHeight="1">
      <c r="A22" s="353"/>
      <c r="B22" s="353"/>
      <c r="C22" s="353"/>
      <c r="D22" s="178"/>
      <c r="E22" s="353"/>
      <c r="F22" s="353"/>
      <c r="G22" s="353"/>
      <c r="H22" s="178"/>
      <c r="I22" s="353"/>
      <c r="J22" s="353"/>
      <c r="K22" s="353"/>
      <c r="L22" s="353"/>
      <c r="M22" s="178"/>
      <c r="N22" s="351"/>
      <c r="O22" s="351"/>
      <c r="P22" s="178"/>
      <c r="Q22" s="351"/>
      <c r="R22" s="351"/>
    </row>
    <row r="23" spans="1:18" ht="9.6" customHeight="1">
      <c r="A23" s="178"/>
      <c r="B23" s="178"/>
      <c r="C23" s="178"/>
      <c r="D23" s="178"/>
      <c r="E23" s="178"/>
      <c r="F23" s="178"/>
      <c r="G23" s="178"/>
      <c r="H23" s="178"/>
      <c r="I23" s="178"/>
      <c r="J23" s="178"/>
      <c r="K23" s="178"/>
      <c r="L23" s="178"/>
      <c r="M23" s="178"/>
      <c r="N23" s="178"/>
      <c r="O23" s="178"/>
      <c r="P23" s="178"/>
      <c r="Q23" s="178"/>
      <c r="R23" s="178"/>
    </row>
    <row r="24" spans="1:18" ht="24" customHeight="1">
      <c r="A24" s="353"/>
      <c r="B24" s="353"/>
      <c r="C24" s="353"/>
      <c r="D24" s="178"/>
      <c r="E24" s="353"/>
      <c r="F24" s="353"/>
      <c r="G24" s="353"/>
      <c r="H24" s="178"/>
      <c r="I24" s="353"/>
      <c r="J24" s="353"/>
      <c r="K24" s="353"/>
      <c r="L24" s="353"/>
      <c r="M24" s="178"/>
      <c r="N24" s="351"/>
      <c r="O24" s="351"/>
      <c r="P24" s="178"/>
      <c r="Q24" s="351"/>
      <c r="R24" s="351"/>
    </row>
    <row r="25" spans="1:18" ht="9.6" customHeight="1">
      <c r="A25" s="178"/>
      <c r="B25" s="178"/>
      <c r="C25" s="178"/>
      <c r="D25" s="178"/>
      <c r="E25" s="178"/>
      <c r="F25" s="178"/>
      <c r="G25" s="178"/>
      <c r="H25" s="178"/>
      <c r="I25" s="178"/>
      <c r="J25" s="178"/>
      <c r="K25" s="178"/>
      <c r="L25" s="178"/>
      <c r="M25" s="178"/>
      <c r="N25" s="178"/>
      <c r="O25" s="178"/>
      <c r="P25" s="178"/>
      <c r="Q25" s="178"/>
      <c r="R25" s="178"/>
    </row>
    <row r="26" spans="1:18" ht="24" customHeight="1">
      <c r="A26" s="353"/>
      <c r="B26" s="353"/>
      <c r="C26" s="353"/>
      <c r="D26" s="178"/>
      <c r="E26" s="353"/>
      <c r="F26" s="353"/>
      <c r="G26" s="353"/>
      <c r="H26" s="178"/>
      <c r="I26" s="353"/>
      <c r="J26" s="353"/>
      <c r="K26" s="353"/>
      <c r="L26" s="353"/>
      <c r="M26" s="178"/>
      <c r="N26" s="351"/>
      <c r="O26" s="351"/>
      <c r="P26" s="178"/>
      <c r="Q26" s="351"/>
      <c r="R26" s="351"/>
    </row>
    <row r="27" spans="1:18" ht="9.6" customHeight="1">
      <c r="A27" s="178"/>
      <c r="B27" s="178"/>
      <c r="C27" s="178"/>
      <c r="D27" s="178"/>
      <c r="E27" s="178"/>
      <c r="F27" s="178"/>
      <c r="G27" s="178"/>
      <c r="H27" s="178"/>
      <c r="I27" s="178"/>
      <c r="J27" s="178"/>
      <c r="K27" s="178"/>
      <c r="L27" s="178"/>
      <c r="M27" s="178"/>
      <c r="N27" s="178"/>
      <c r="O27" s="178"/>
      <c r="P27" s="178"/>
      <c r="Q27" s="178"/>
      <c r="R27" s="178"/>
    </row>
    <row r="28" spans="1:18" ht="24" customHeight="1">
      <c r="A28" s="353"/>
      <c r="B28" s="353"/>
      <c r="C28" s="353"/>
      <c r="D28" s="178"/>
      <c r="E28" s="353"/>
      <c r="F28" s="353"/>
      <c r="G28" s="353"/>
      <c r="H28" s="178"/>
      <c r="I28" s="353"/>
      <c r="J28" s="353"/>
      <c r="K28" s="353"/>
      <c r="L28" s="353"/>
      <c r="M28" s="178"/>
      <c r="N28" s="351"/>
      <c r="O28" s="351"/>
      <c r="P28" s="178"/>
      <c r="Q28" s="351"/>
      <c r="R28" s="351"/>
    </row>
    <row r="29" spans="1:18" ht="9.6" customHeight="1">
      <c r="A29" s="178"/>
      <c r="B29" s="178"/>
      <c r="C29" s="178"/>
      <c r="D29" s="178"/>
      <c r="E29" s="178"/>
      <c r="F29" s="178"/>
      <c r="G29" s="178"/>
      <c r="H29" s="178"/>
      <c r="I29" s="178"/>
      <c r="J29" s="178"/>
      <c r="K29" s="178"/>
      <c r="L29" s="178"/>
      <c r="M29" s="178"/>
      <c r="N29" s="178"/>
      <c r="O29" s="178"/>
      <c r="P29" s="178"/>
      <c r="Q29" s="178"/>
      <c r="R29" s="178"/>
    </row>
    <row r="30" spans="1:18" ht="24" customHeight="1">
      <c r="A30" s="353"/>
      <c r="B30" s="353"/>
      <c r="C30" s="353"/>
      <c r="D30" s="178"/>
      <c r="E30" s="353"/>
      <c r="F30" s="353"/>
      <c r="G30" s="353"/>
      <c r="H30" s="178"/>
      <c r="I30" s="353"/>
      <c r="J30" s="353"/>
      <c r="K30" s="353"/>
      <c r="L30" s="353"/>
      <c r="M30" s="178"/>
      <c r="N30" s="351"/>
      <c r="O30" s="351"/>
      <c r="P30" s="178"/>
      <c r="Q30" s="351"/>
      <c r="R30" s="351"/>
    </row>
    <row r="31" spans="1:18" ht="9.6" customHeight="1">
      <c r="A31" s="178"/>
      <c r="B31" s="178"/>
      <c r="C31" s="178"/>
      <c r="D31" s="178"/>
      <c r="E31" s="178"/>
      <c r="F31" s="178"/>
      <c r="G31" s="178"/>
      <c r="H31" s="178"/>
      <c r="I31" s="178"/>
      <c r="J31" s="178"/>
      <c r="K31" s="178"/>
      <c r="L31" s="178"/>
      <c r="M31" s="178"/>
      <c r="N31" s="178"/>
      <c r="O31" s="178"/>
      <c r="P31" s="178"/>
      <c r="Q31" s="178"/>
      <c r="R31" s="178"/>
    </row>
    <row r="32" spans="1:18" ht="24" customHeight="1">
      <c r="A32" s="353"/>
      <c r="B32" s="353"/>
      <c r="C32" s="353"/>
      <c r="D32" s="178"/>
      <c r="E32" s="353"/>
      <c r="F32" s="353"/>
      <c r="G32" s="353"/>
      <c r="H32" s="178"/>
      <c r="I32" s="353"/>
      <c r="J32" s="353"/>
      <c r="K32" s="353"/>
      <c r="L32" s="353"/>
      <c r="M32" s="178"/>
      <c r="N32" s="351"/>
      <c r="O32" s="351"/>
      <c r="P32" s="178"/>
      <c r="Q32" s="351"/>
      <c r="R32" s="351"/>
    </row>
    <row r="33" spans="1:18" ht="9.6" customHeight="1">
      <c r="A33" s="178"/>
      <c r="B33" s="178"/>
      <c r="C33" s="178"/>
      <c r="D33" s="178"/>
      <c r="E33" s="178"/>
      <c r="F33" s="178"/>
      <c r="G33" s="178"/>
      <c r="H33" s="178"/>
      <c r="I33" s="178"/>
      <c r="J33" s="178"/>
      <c r="K33" s="178"/>
      <c r="L33" s="178"/>
      <c r="M33" s="178"/>
      <c r="N33" s="178"/>
      <c r="O33" s="178"/>
      <c r="P33" s="178"/>
      <c r="Q33" s="178"/>
      <c r="R33" s="178"/>
    </row>
    <row r="34" spans="1:18" ht="24" customHeight="1">
      <c r="A34" s="353"/>
      <c r="B34" s="353"/>
      <c r="C34" s="353"/>
      <c r="D34" s="178"/>
      <c r="E34" s="353"/>
      <c r="F34" s="353"/>
      <c r="G34" s="353"/>
      <c r="H34" s="178"/>
      <c r="I34" s="353"/>
      <c r="J34" s="353"/>
      <c r="K34" s="353"/>
      <c r="L34" s="353"/>
      <c r="M34" s="178"/>
      <c r="N34" s="351"/>
      <c r="O34" s="351"/>
      <c r="P34" s="178"/>
      <c r="Q34" s="351"/>
      <c r="R34" s="351"/>
    </row>
    <row r="35" spans="1:18" ht="9.6" customHeight="1">
      <c r="A35" s="178"/>
      <c r="B35" s="178"/>
      <c r="C35" s="178"/>
      <c r="D35" s="178"/>
      <c r="E35" s="178"/>
      <c r="F35" s="178"/>
      <c r="G35" s="178"/>
      <c r="H35" s="178"/>
      <c r="I35" s="178"/>
      <c r="J35" s="178"/>
      <c r="K35" s="178"/>
      <c r="L35" s="178"/>
      <c r="M35" s="178"/>
      <c r="N35" s="178"/>
      <c r="O35" s="178"/>
      <c r="P35" s="178"/>
      <c r="Q35" s="178"/>
      <c r="R35" s="178"/>
    </row>
    <row r="36" spans="1:18" ht="24" customHeight="1">
      <c r="A36" s="353"/>
      <c r="B36" s="353"/>
      <c r="C36" s="353"/>
      <c r="D36" s="178"/>
      <c r="E36" s="353"/>
      <c r="F36" s="353"/>
      <c r="G36" s="353"/>
      <c r="H36" s="178"/>
      <c r="I36" s="353"/>
      <c r="J36" s="353"/>
      <c r="K36" s="353"/>
      <c r="L36" s="353"/>
      <c r="M36" s="178"/>
      <c r="N36" s="351"/>
      <c r="O36" s="351"/>
      <c r="P36" s="178"/>
      <c r="Q36" s="351"/>
      <c r="R36" s="351"/>
    </row>
    <row r="37" spans="1:18">
      <c r="A37" s="178"/>
      <c r="B37" s="178"/>
      <c r="C37" s="178"/>
      <c r="D37" s="178"/>
      <c r="E37" s="178"/>
      <c r="F37" s="178"/>
      <c r="G37" s="178"/>
      <c r="H37" s="178"/>
      <c r="I37" s="178"/>
      <c r="J37" s="178"/>
      <c r="K37" s="178"/>
      <c r="L37" s="178"/>
      <c r="M37" s="178"/>
      <c r="N37" s="178"/>
      <c r="O37" s="178"/>
      <c r="P37" s="178"/>
    </row>
    <row r="38" spans="1:18">
      <c r="A38" s="178"/>
      <c r="B38" s="178"/>
      <c r="C38" s="178"/>
      <c r="D38" s="178"/>
      <c r="E38" s="178"/>
      <c r="F38" s="178"/>
      <c r="G38" s="178"/>
      <c r="H38" s="178"/>
      <c r="I38" s="178"/>
      <c r="J38" s="178"/>
      <c r="K38" s="178"/>
      <c r="L38" s="178"/>
      <c r="M38" s="178"/>
      <c r="N38" s="178"/>
      <c r="O38" s="178"/>
      <c r="P38" s="178"/>
    </row>
    <row r="39" spans="1:18" ht="15.75">
      <c r="A39" s="347" t="s">
        <v>1206</v>
      </c>
      <c r="B39" s="347"/>
      <c r="C39" s="347"/>
      <c r="D39" s="347"/>
      <c r="E39" s="347"/>
      <c r="F39" s="178"/>
      <c r="G39" s="178"/>
      <c r="H39" s="178"/>
      <c r="I39" s="178"/>
      <c r="J39" s="178"/>
      <c r="K39" s="178"/>
      <c r="L39" s="178"/>
      <c r="M39" s="178"/>
      <c r="N39" s="178"/>
      <c r="O39" s="178"/>
      <c r="P39" s="178"/>
    </row>
    <row r="40" spans="1:18">
      <c r="A40" s="178"/>
      <c r="B40" s="178"/>
      <c r="C40" s="178"/>
      <c r="D40" s="178"/>
      <c r="E40" s="178"/>
      <c r="F40" s="178"/>
      <c r="G40" s="178"/>
      <c r="H40" s="178"/>
      <c r="I40" s="178"/>
      <c r="J40" s="178"/>
      <c r="K40" s="178"/>
      <c r="L40" s="178"/>
      <c r="M40" s="178"/>
      <c r="N40" s="178"/>
      <c r="O40" s="178"/>
      <c r="P40" s="178"/>
    </row>
    <row r="41" spans="1:18" ht="24" customHeight="1">
      <c r="A41" s="355" t="s">
        <v>1207</v>
      </c>
      <c r="B41" s="355"/>
      <c r="C41" s="355"/>
      <c r="D41" s="355"/>
      <c r="E41" s="355"/>
      <c r="F41" s="355"/>
      <c r="G41" s="355"/>
      <c r="H41" s="355"/>
      <c r="I41" s="178"/>
      <c r="J41" s="355" t="s">
        <v>66</v>
      </c>
      <c r="K41" s="355"/>
      <c r="M41" s="178"/>
      <c r="P41" s="178"/>
    </row>
    <row r="42" spans="1:18">
      <c r="A42" s="178"/>
      <c r="B42" s="178"/>
      <c r="C42" s="178"/>
      <c r="D42" s="178"/>
      <c r="E42" s="178"/>
      <c r="F42" s="178"/>
      <c r="I42" s="178"/>
      <c r="J42" s="178"/>
      <c r="K42" s="178"/>
      <c r="M42" s="178"/>
      <c r="P42" s="178"/>
    </row>
    <row r="43" spans="1:18" ht="24" customHeight="1">
      <c r="A43" s="351"/>
      <c r="B43" s="351"/>
      <c r="C43" s="351"/>
      <c r="D43" s="351"/>
      <c r="E43" s="351"/>
      <c r="F43" s="351"/>
      <c r="G43" s="351"/>
      <c r="H43" s="351"/>
      <c r="I43" s="178"/>
      <c r="J43" s="351"/>
      <c r="K43" s="351"/>
      <c r="M43" s="178"/>
      <c r="P43" s="178"/>
    </row>
    <row r="44" spans="1:18" ht="9.6" customHeight="1">
      <c r="A44" s="178"/>
      <c r="B44" s="178"/>
      <c r="C44" s="178"/>
      <c r="D44" s="178"/>
      <c r="E44" s="178"/>
      <c r="F44" s="178"/>
      <c r="I44" s="178"/>
      <c r="J44" s="178"/>
      <c r="K44" s="178"/>
      <c r="M44" s="178"/>
      <c r="P44" s="178"/>
    </row>
    <row r="45" spans="1:18" ht="24" customHeight="1">
      <c r="A45" s="351"/>
      <c r="B45" s="351"/>
      <c r="C45" s="351"/>
      <c r="D45" s="351"/>
      <c r="E45" s="351"/>
      <c r="F45" s="351"/>
      <c r="G45" s="351"/>
      <c r="H45" s="351"/>
      <c r="I45" s="178"/>
      <c r="J45" s="351"/>
      <c r="K45" s="351"/>
      <c r="M45" s="178"/>
      <c r="P45" s="178"/>
    </row>
    <row r="46" spans="1:18" ht="9.6" customHeight="1">
      <c r="A46" s="178"/>
      <c r="B46" s="178"/>
      <c r="C46" s="178"/>
      <c r="D46" s="178"/>
      <c r="E46" s="178"/>
      <c r="F46" s="178"/>
      <c r="I46" s="178"/>
      <c r="J46" s="178"/>
      <c r="K46" s="178"/>
      <c r="M46" s="178"/>
      <c r="P46" s="178"/>
    </row>
    <row r="47" spans="1:18" ht="24" customHeight="1">
      <c r="A47" s="351"/>
      <c r="B47" s="351"/>
      <c r="C47" s="351"/>
      <c r="D47" s="351"/>
      <c r="E47" s="351"/>
      <c r="F47" s="351"/>
      <c r="G47" s="351"/>
      <c r="H47" s="351"/>
      <c r="I47" s="178"/>
      <c r="J47" s="351"/>
      <c r="K47" s="351"/>
      <c r="M47" s="178"/>
      <c r="P47" s="178"/>
    </row>
    <row r="48" spans="1:18" ht="9.6" customHeight="1">
      <c r="A48" s="178"/>
      <c r="B48" s="178"/>
      <c r="C48" s="178"/>
      <c r="D48" s="178"/>
      <c r="E48" s="178"/>
      <c r="F48" s="178"/>
      <c r="I48" s="178"/>
      <c r="J48" s="178"/>
      <c r="K48" s="178"/>
      <c r="M48" s="178"/>
      <c r="P48" s="178"/>
    </row>
    <row r="49" spans="1:18" ht="24" customHeight="1">
      <c r="A49" s="351"/>
      <c r="B49" s="351"/>
      <c r="C49" s="351"/>
      <c r="D49" s="351"/>
      <c r="E49" s="351"/>
      <c r="F49" s="351"/>
      <c r="G49" s="351"/>
      <c r="H49" s="351"/>
      <c r="I49" s="178"/>
      <c r="J49" s="351"/>
      <c r="K49" s="351"/>
      <c r="M49" s="178"/>
      <c r="P49" s="178"/>
    </row>
    <row r="50" spans="1:18">
      <c r="A50" s="178"/>
      <c r="B50" s="178"/>
      <c r="C50" s="178"/>
      <c r="D50" s="178"/>
      <c r="E50" s="178"/>
      <c r="F50" s="178"/>
      <c r="G50" s="178"/>
      <c r="H50" s="178"/>
      <c r="I50" s="178"/>
      <c r="J50" s="178"/>
      <c r="K50" s="178"/>
      <c r="L50" s="178"/>
      <c r="M50" s="178"/>
      <c r="N50" s="178"/>
      <c r="O50" s="178"/>
      <c r="P50" s="178"/>
    </row>
    <row r="51" spans="1:18">
      <c r="A51" s="178"/>
      <c r="B51" s="178"/>
      <c r="C51" s="178"/>
      <c r="D51" s="178"/>
      <c r="E51" s="178"/>
      <c r="F51" s="178"/>
      <c r="G51" s="178"/>
      <c r="H51" s="178"/>
      <c r="I51" s="178"/>
      <c r="J51" s="178"/>
      <c r="K51" s="178"/>
      <c r="L51" s="178"/>
      <c r="M51" s="178"/>
      <c r="N51" s="178"/>
      <c r="O51" s="178"/>
      <c r="P51" s="178"/>
    </row>
    <row r="52" spans="1:18" ht="15.75">
      <c r="A52" s="179" t="s">
        <v>1208</v>
      </c>
      <c r="B52" s="178"/>
      <c r="C52" s="178"/>
      <c r="D52" s="178"/>
      <c r="E52" s="178"/>
      <c r="F52" s="178"/>
      <c r="G52" s="178"/>
      <c r="H52" s="178"/>
      <c r="I52" s="178"/>
      <c r="J52" s="178"/>
      <c r="K52" s="178"/>
      <c r="L52" s="178"/>
      <c r="M52" s="178"/>
      <c r="N52" s="178"/>
      <c r="O52" s="178"/>
      <c r="P52" s="178"/>
    </row>
    <row r="53" spans="1:18">
      <c r="A53" s="178"/>
      <c r="B53" s="178"/>
      <c r="C53" s="178"/>
      <c r="D53" s="178"/>
      <c r="E53" s="178"/>
      <c r="F53" s="178"/>
      <c r="G53" s="178"/>
      <c r="H53" s="178"/>
      <c r="I53" s="178"/>
      <c r="J53" s="178"/>
      <c r="K53" s="178"/>
      <c r="L53" s="178"/>
      <c r="M53" s="178"/>
      <c r="N53" s="178"/>
      <c r="O53" s="178"/>
      <c r="P53" s="178"/>
    </row>
    <row r="54" spans="1:18" ht="24" customHeight="1">
      <c r="A54" s="345"/>
      <c r="B54" s="345"/>
      <c r="C54" s="345"/>
      <c r="D54" s="345"/>
      <c r="E54" s="345"/>
      <c r="F54" s="345"/>
      <c r="G54" s="345"/>
      <c r="H54" s="345"/>
      <c r="I54" s="345"/>
      <c r="J54" s="345"/>
      <c r="K54" s="345"/>
      <c r="L54" s="345"/>
      <c r="M54" s="345"/>
      <c r="N54" s="345"/>
      <c r="O54" s="345"/>
      <c r="P54" s="345"/>
      <c r="Q54" s="345"/>
      <c r="R54" s="345"/>
    </row>
    <row r="55" spans="1:18" ht="24" customHeight="1">
      <c r="A55" s="345"/>
      <c r="B55" s="345"/>
      <c r="C55" s="345"/>
      <c r="D55" s="345"/>
      <c r="E55" s="345"/>
      <c r="F55" s="345"/>
      <c r="G55" s="345"/>
      <c r="H55" s="345"/>
      <c r="I55" s="345"/>
      <c r="J55" s="345"/>
      <c r="K55" s="345"/>
      <c r="L55" s="345"/>
      <c r="M55" s="345"/>
      <c r="N55" s="345"/>
      <c r="O55" s="345"/>
      <c r="P55" s="345"/>
      <c r="Q55" s="345"/>
      <c r="R55" s="345"/>
    </row>
    <row r="56" spans="1:18" ht="24" customHeight="1">
      <c r="A56" s="345"/>
      <c r="B56" s="345"/>
      <c r="C56" s="345"/>
      <c r="D56" s="345"/>
      <c r="E56" s="345"/>
      <c r="F56" s="345"/>
      <c r="G56" s="345"/>
      <c r="H56" s="345"/>
      <c r="I56" s="345"/>
      <c r="J56" s="345"/>
      <c r="K56" s="345"/>
      <c r="L56" s="345"/>
      <c r="M56" s="345"/>
      <c r="N56" s="345"/>
      <c r="O56" s="345"/>
      <c r="P56" s="345"/>
      <c r="Q56" s="345"/>
      <c r="R56" s="345"/>
    </row>
    <row r="57" spans="1:18" ht="24" customHeight="1">
      <c r="A57" s="345"/>
      <c r="B57" s="345"/>
      <c r="C57" s="345"/>
      <c r="D57" s="345"/>
      <c r="E57" s="345"/>
      <c r="F57" s="345"/>
      <c r="G57" s="345"/>
      <c r="H57" s="345"/>
      <c r="I57" s="345"/>
      <c r="J57" s="345"/>
      <c r="K57" s="345"/>
      <c r="L57" s="345"/>
      <c r="M57" s="345"/>
      <c r="N57" s="345"/>
      <c r="O57" s="345"/>
      <c r="P57" s="345"/>
      <c r="Q57" s="345"/>
      <c r="R57" s="345"/>
    </row>
    <row r="58" spans="1:18" ht="24" customHeight="1">
      <c r="A58" s="345"/>
      <c r="B58" s="345"/>
      <c r="C58" s="345"/>
      <c r="D58" s="345"/>
      <c r="E58" s="345"/>
      <c r="F58" s="345"/>
      <c r="G58" s="345"/>
      <c r="H58" s="345"/>
      <c r="I58" s="345"/>
      <c r="J58" s="345"/>
      <c r="K58" s="345"/>
      <c r="L58" s="345"/>
      <c r="M58" s="345"/>
      <c r="N58" s="345"/>
      <c r="O58" s="345"/>
      <c r="P58" s="345"/>
      <c r="Q58" s="345"/>
      <c r="R58" s="345"/>
    </row>
    <row r="59" spans="1:18">
      <c r="A59" s="178"/>
      <c r="B59" s="178"/>
      <c r="C59" s="178"/>
      <c r="D59" s="178"/>
      <c r="E59" s="178"/>
      <c r="F59" s="178"/>
      <c r="G59" s="178"/>
      <c r="H59" s="178"/>
      <c r="I59" s="178"/>
      <c r="J59" s="178"/>
      <c r="K59" s="178"/>
      <c r="L59" s="178"/>
      <c r="M59" s="178"/>
      <c r="N59" s="178"/>
      <c r="O59" s="178"/>
      <c r="P59" s="178"/>
    </row>
    <row r="60" spans="1:18">
      <c r="A60" s="178"/>
      <c r="B60" s="178"/>
      <c r="C60" s="178"/>
      <c r="D60" s="178"/>
      <c r="E60" s="178"/>
      <c r="F60" s="178"/>
      <c r="G60" s="178"/>
      <c r="H60" s="178"/>
      <c r="I60" s="178"/>
      <c r="J60" s="178"/>
      <c r="K60" s="178"/>
      <c r="L60" s="178"/>
      <c r="M60" s="178"/>
      <c r="N60" s="178"/>
      <c r="O60" s="178"/>
      <c r="P60" s="178"/>
    </row>
    <row r="61" spans="1:18" ht="21" customHeight="1">
      <c r="A61" s="179" t="s">
        <v>1209</v>
      </c>
      <c r="B61" s="178"/>
      <c r="C61" s="178"/>
      <c r="D61" s="178"/>
      <c r="E61" s="178"/>
      <c r="F61" s="178"/>
      <c r="G61" s="178"/>
      <c r="H61" s="178"/>
      <c r="I61" s="178"/>
      <c r="J61" s="178"/>
      <c r="K61" s="178"/>
      <c r="L61" s="178"/>
      <c r="M61" s="178"/>
      <c r="N61" s="178"/>
      <c r="O61" s="178"/>
      <c r="P61" s="178"/>
    </row>
    <row r="62" spans="1:18">
      <c r="A62" s="178"/>
      <c r="B62" s="178"/>
      <c r="C62" s="178"/>
      <c r="D62" s="178"/>
      <c r="E62" s="178"/>
      <c r="F62" s="178"/>
      <c r="G62" s="178"/>
      <c r="H62" s="178"/>
      <c r="I62" s="178"/>
      <c r="J62" s="178"/>
      <c r="K62" s="178"/>
      <c r="L62" s="178"/>
      <c r="M62" s="178"/>
      <c r="N62" s="178"/>
      <c r="O62" s="178"/>
      <c r="P62" s="178"/>
    </row>
    <row r="63" spans="1:18">
      <c r="A63" s="178"/>
      <c r="B63" s="178"/>
      <c r="C63" s="178"/>
      <c r="D63" s="178"/>
      <c r="E63" s="178"/>
      <c r="F63" s="178"/>
      <c r="G63" s="178"/>
      <c r="H63" s="178"/>
      <c r="I63" s="178"/>
      <c r="J63" s="178"/>
      <c r="K63" s="178"/>
      <c r="L63" s="178"/>
      <c r="M63" s="178"/>
      <c r="N63" s="178"/>
      <c r="O63" s="178"/>
      <c r="P63" s="178"/>
    </row>
    <row r="64" spans="1:18" ht="24" customHeight="1">
      <c r="A64" s="354"/>
      <c r="B64" s="351"/>
      <c r="C64" s="178"/>
      <c r="D64" s="351"/>
      <c r="E64" s="351"/>
      <c r="F64" s="351"/>
      <c r="G64" s="351"/>
      <c r="H64" s="178"/>
      <c r="I64" s="178"/>
      <c r="J64" s="178"/>
      <c r="K64" s="178"/>
      <c r="L64" s="178"/>
      <c r="M64" s="178"/>
      <c r="N64" s="178"/>
      <c r="O64" s="178"/>
      <c r="P64" s="178"/>
    </row>
    <row r="65" spans="1:16">
      <c r="A65" s="178"/>
      <c r="B65" s="178"/>
      <c r="C65" s="178"/>
      <c r="D65" s="178"/>
      <c r="E65" s="178"/>
      <c r="F65" s="178"/>
      <c r="G65" s="178"/>
      <c r="H65" s="178"/>
      <c r="I65" s="178"/>
      <c r="J65" s="178"/>
      <c r="K65" s="178"/>
      <c r="L65" s="178"/>
      <c r="M65" s="178"/>
      <c r="N65" s="178"/>
      <c r="O65" s="178"/>
      <c r="P65" s="178"/>
    </row>
    <row r="66" spans="1:16">
      <c r="A66" s="178" t="s">
        <v>1210</v>
      </c>
      <c r="B66" s="178"/>
      <c r="C66" s="178"/>
      <c r="D66" s="178" t="s">
        <v>88</v>
      </c>
      <c r="E66" s="178"/>
      <c r="F66" s="178"/>
      <c r="G66" s="178"/>
      <c r="H66" s="178"/>
      <c r="I66" s="178"/>
      <c r="J66" s="178"/>
      <c r="K66" s="178"/>
      <c r="L66" s="178"/>
      <c r="M66" s="178"/>
      <c r="N66" s="178"/>
      <c r="O66" s="178"/>
      <c r="P66" s="178"/>
    </row>
    <row r="67" spans="1:16">
      <c r="A67" s="178"/>
      <c r="B67" s="178"/>
      <c r="C67" s="178"/>
      <c r="D67" s="178"/>
      <c r="E67" s="178"/>
      <c r="F67" s="178"/>
      <c r="G67" s="178"/>
      <c r="H67" s="178"/>
      <c r="I67" s="178"/>
      <c r="J67" s="178"/>
      <c r="K67" s="178"/>
      <c r="L67" s="178"/>
      <c r="M67" s="178"/>
      <c r="N67" s="178"/>
      <c r="O67" s="178"/>
      <c r="P67" s="178"/>
    </row>
    <row r="68" spans="1:16">
      <c r="A68" s="178"/>
      <c r="B68" s="178"/>
      <c r="C68" s="178"/>
      <c r="D68" s="178"/>
      <c r="E68" s="178"/>
      <c r="F68" s="178"/>
      <c r="G68" s="178"/>
      <c r="H68" s="178"/>
      <c r="I68" s="178"/>
      <c r="J68" s="178"/>
      <c r="K68" s="178"/>
      <c r="L68" s="178"/>
      <c r="M68" s="178"/>
      <c r="N68" s="178"/>
      <c r="O68" s="178"/>
      <c r="P68" s="178"/>
    </row>
  </sheetData>
  <sheetProtection sheet="1" objects="1" scenarios="1" selectLockedCells="1"/>
  <mergeCells count="84">
    <mergeCell ref="A11:C11"/>
    <mergeCell ref="L13:R13"/>
    <mergeCell ref="F11:G11"/>
    <mergeCell ref="H11:I11"/>
    <mergeCell ref="J11:K11"/>
    <mergeCell ref="L11:R11"/>
    <mergeCell ref="Q28:R28"/>
    <mergeCell ref="Q30:R30"/>
    <mergeCell ref="Q32:R32"/>
    <mergeCell ref="Q34:R34"/>
    <mergeCell ref="Q36:R36"/>
    <mergeCell ref="Q18:R18"/>
    <mergeCell ref="Q20:R20"/>
    <mergeCell ref="Q22:R22"/>
    <mergeCell ref="Q24:R24"/>
    <mergeCell ref="Q26:R26"/>
    <mergeCell ref="A64:B64"/>
    <mergeCell ref="D64:G64"/>
    <mergeCell ref="J47:K47"/>
    <mergeCell ref="J49:K49"/>
    <mergeCell ref="A47:H47"/>
    <mergeCell ref="A49:H49"/>
    <mergeCell ref="A54:R58"/>
    <mergeCell ref="J43:K43"/>
    <mergeCell ref="J45:K45"/>
    <mergeCell ref="J41:K41"/>
    <mergeCell ref="A41:H41"/>
    <mergeCell ref="A43:H43"/>
    <mergeCell ref="A45:H45"/>
    <mergeCell ref="A36:C36"/>
    <mergeCell ref="E36:G36"/>
    <mergeCell ref="I36:L36"/>
    <mergeCell ref="N36:O36"/>
    <mergeCell ref="A39:E39"/>
    <mergeCell ref="N32:O32"/>
    <mergeCell ref="A34:C34"/>
    <mergeCell ref="E34:G34"/>
    <mergeCell ref="I34:L34"/>
    <mergeCell ref="N34:O34"/>
    <mergeCell ref="A32:C32"/>
    <mergeCell ref="E32:G32"/>
    <mergeCell ref="I32:L32"/>
    <mergeCell ref="A28:C28"/>
    <mergeCell ref="E28:G28"/>
    <mergeCell ref="I28:L28"/>
    <mergeCell ref="N28:O28"/>
    <mergeCell ref="A30:C30"/>
    <mergeCell ref="E30:G30"/>
    <mergeCell ref="I30:L30"/>
    <mergeCell ref="N30:O30"/>
    <mergeCell ref="A24:C24"/>
    <mergeCell ref="E24:G24"/>
    <mergeCell ref="I24:L24"/>
    <mergeCell ref="N24:O24"/>
    <mergeCell ref="A26:C26"/>
    <mergeCell ref="E26:G26"/>
    <mergeCell ref="I26:L26"/>
    <mergeCell ref="N26:O26"/>
    <mergeCell ref="A22:C22"/>
    <mergeCell ref="E22:G22"/>
    <mergeCell ref="I22:L22"/>
    <mergeCell ref="N22:O22"/>
    <mergeCell ref="F13:G13"/>
    <mergeCell ref="J13:K13"/>
    <mergeCell ref="A16:E16"/>
    <mergeCell ref="A18:C18"/>
    <mergeCell ref="E18:G18"/>
    <mergeCell ref="I18:L18"/>
    <mergeCell ref="N18:O18"/>
    <mergeCell ref="A20:C20"/>
    <mergeCell ref="E20:G20"/>
    <mergeCell ref="I20:L20"/>
    <mergeCell ref="N20:O20"/>
    <mergeCell ref="H13:I13"/>
    <mergeCell ref="C9:R9"/>
    <mergeCell ref="C7:F7"/>
    <mergeCell ref="H7:I7"/>
    <mergeCell ref="A1:J1"/>
    <mergeCell ref="K1:R1"/>
    <mergeCell ref="A3:R3"/>
    <mergeCell ref="J7:R7"/>
    <mergeCell ref="C5:H5"/>
    <mergeCell ref="M5:N5"/>
    <mergeCell ref="A2:R2"/>
  </mergeCells>
  <pageMargins left="0.51181102362204722" right="0.51181102362204722" top="0.39370078740157483" bottom="0.78740157480314965" header="0.11811023622047245" footer="0.31496062992125984"/>
  <pageSetup paperSize="9" scale="49" orientation="portrait" r:id="rId1"/>
  <headerFooter>
    <oddFooter>&amp;L&amp;8Finanzen, Steuern und Organisation&amp;R&amp;8Projektbezogene Arbeitszeiterfassung Version 2.3
Stand: 23.04.2024</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dimension ref="A1"/>
  <sheetViews>
    <sheetView workbookViewId="0"/>
  </sheetViews>
  <sheetFormatPr baseColWidth="10" defaultRowHeight="15"/>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J68"/>
  <sheetViews>
    <sheetView view="pageLayout" zoomScaleNormal="100" workbookViewId="0">
      <selection activeCell="B38" sqref="B38:E38"/>
    </sheetView>
  </sheetViews>
  <sheetFormatPr baseColWidth="10" defaultRowHeight="14.25"/>
  <cols>
    <col min="1" max="1" width="3" style="2" customWidth="1"/>
    <col min="2" max="2" width="12.5703125" style="2" customWidth="1"/>
    <col min="3" max="3" width="11.42578125" style="2"/>
    <col min="4" max="4" width="4" style="2" customWidth="1"/>
    <col min="5" max="5" width="11.42578125" style="2"/>
    <col min="6" max="6" width="4" style="2" customWidth="1"/>
    <col min="7" max="8" width="11.42578125" style="2"/>
    <col min="9" max="9" width="4" style="2" customWidth="1"/>
    <col min="10" max="256" width="11.42578125" style="2"/>
    <col min="257" max="257" width="3" style="2" customWidth="1"/>
    <col min="258" max="258" width="12.5703125" style="2" customWidth="1"/>
    <col min="259" max="259" width="11.42578125" style="2"/>
    <col min="260" max="260" width="4" style="2" customWidth="1"/>
    <col min="261" max="261" width="11.42578125" style="2"/>
    <col min="262" max="262" width="4" style="2" customWidth="1"/>
    <col min="263" max="264" width="11.42578125" style="2"/>
    <col min="265" max="265" width="4" style="2" customWidth="1"/>
    <col min="266" max="512" width="11.42578125" style="2"/>
    <col min="513" max="513" width="3" style="2" customWidth="1"/>
    <col min="514" max="514" width="12.5703125" style="2" customWidth="1"/>
    <col min="515" max="515" width="11.42578125" style="2"/>
    <col min="516" max="516" width="4" style="2" customWidth="1"/>
    <col min="517" max="517" width="11.42578125" style="2"/>
    <col min="518" max="518" width="4" style="2" customWidth="1"/>
    <col min="519" max="520" width="11.42578125" style="2"/>
    <col min="521" max="521" width="4" style="2" customWidth="1"/>
    <col min="522" max="768" width="11.42578125" style="2"/>
    <col min="769" max="769" width="3" style="2" customWidth="1"/>
    <col min="770" max="770" width="12.5703125" style="2" customWidth="1"/>
    <col min="771" max="771" width="11.42578125" style="2"/>
    <col min="772" max="772" width="4" style="2" customWidth="1"/>
    <col min="773" max="773" width="11.42578125" style="2"/>
    <col min="774" max="774" width="4" style="2" customWidth="1"/>
    <col min="775" max="776" width="11.42578125" style="2"/>
    <col min="777" max="777" width="4" style="2" customWidth="1"/>
    <col min="778" max="1024" width="11.42578125" style="2"/>
    <col min="1025" max="1025" width="3" style="2" customWidth="1"/>
    <col min="1026" max="1026" width="12.5703125" style="2" customWidth="1"/>
    <col min="1027" max="1027" width="11.42578125" style="2"/>
    <col min="1028" max="1028" width="4" style="2" customWidth="1"/>
    <col min="1029" max="1029" width="11.42578125" style="2"/>
    <col min="1030" max="1030" width="4" style="2" customWidth="1"/>
    <col min="1031" max="1032" width="11.42578125" style="2"/>
    <col min="1033" max="1033" width="4" style="2" customWidth="1"/>
    <col min="1034" max="1280" width="11.42578125" style="2"/>
    <col min="1281" max="1281" width="3" style="2" customWidth="1"/>
    <col min="1282" max="1282" width="12.5703125" style="2" customWidth="1"/>
    <col min="1283" max="1283" width="11.42578125" style="2"/>
    <col min="1284" max="1284" width="4" style="2" customWidth="1"/>
    <col min="1285" max="1285" width="11.42578125" style="2"/>
    <col min="1286" max="1286" width="4" style="2" customWidth="1"/>
    <col min="1287" max="1288" width="11.42578125" style="2"/>
    <col min="1289" max="1289" width="4" style="2" customWidth="1"/>
    <col min="1290" max="1536" width="11.42578125" style="2"/>
    <col min="1537" max="1537" width="3" style="2" customWidth="1"/>
    <col min="1538" max="1538" width="12.5703125" style="2" customWidth="1"/>
    <col min="1539" max="1539" width="11.42578125" style="2"/>
    <col min="1540" max="1540" width="4" style="2" customWidth="1"/>
    <col min="1541" max="1541" width="11.42578125" style="2"/>
    <col min="1542" max="1542" width="4" style="2" customWidth="1"/>
    <col min="1543" max="1544" width="11.42578125" style="2"/>
    <col min="1545" max="1545" width="4" style="2" customWidth="1"/>
    <col min="1546" max="1792" width="11.42578125" style="2"/>
    <col min="1793" max="1793" width="3" style="2" customWidth="1"/>
    <col min="1794" max="1794" width="12.5703125" style="2" customWidth="1"/>
    <col min="1795" max="1795" width="11.42578125" style="2"/>
    <col min="1796" max="1796" width="4" style="2" customWidth="1"/>
    <col min="1797" max="1797" width="11.42578125" style="2"/>
    <col min="1798" max="1798" width="4" style="2" customWidth="1"/>
    <col min="1799" max="1800" width="11.42578125" style="2"/>
    <col min="1801" max="1801" width="4" style="2" customWidth="1"/>
    <col min="1802" max="2048" width="11.42578125" style="2"/>
    <col min="2049" max="2049" width="3" style="2" customWidth="1"/>
    <col min="2050" max="2050" width="12.5703125" style="2" customWidth="1"/>
    <col min="2051" max="2051" width="11.42578125" style="2"/>
    <col min="2052" max="2052" width="4" style="2" customWidth="1"/>
    <col min="2053" max="2053" width="11.42578125" style="2"/>
    <col min="2054" max="2054" width="4" style="2" customWidth="1"/>
    <col min="2055" max="2056" width="11.42578125" style="2"/>
    <col min="2057" max="2057" width="4" style="2" customWidth="1"/>
    <col min="2058" max="2304" width="11.42578125" style="2"/>
    <col min="2305" max="2305" width="3" style="2" customWidth="1"/>
    <col min="2306" max="2306" width="12.5703125" style="2" customWidth="1"/>
    <col min="2307" max="2307" width="11.42578125" style="2"/>
    <col min="2308" max="2308" width="4" style="2" customWidth="1"/>
    <col min="2309" max="2309" width="11.42578125" style="2"/>
    <col min="2310" max="2310" width="4" style="2" customWidth="1"/>
    <col min="2311" max="2312" width="11.42578125" style="2"/>
    <col min="2313" max="2313" width="4" style="2" customWidth="1"/>
    <col min="2314" max="2560" width="11.42578125" style="2"/>
    <col min="2561" max="2561" width="3" style="2" customWidth="1"/>
    <col min="2562" max="2562" width="12.5703125" style="2" customWidth="1"/>
    <col min="2563" max="2563" width="11.42578125" style="2"/>
    <col min="2564" max="2564" width="4" style="2" customWidth="1"/>
    <col min="2565" max="2565" width="11.42578125" style="2"/>
    <col min="2566" max="2566" width="4" style="2" customWidth="1"/>
    <col min="2567" max="2568" width="11.42578125" style="2"/>
    <col min="2569" max="2569" width="4" style="2" customWidth="1"/>
    <col min="2570" max="2816" width="11.42578125" style="2"/>
    <col min="2817" max="2817" width="3" style="2" customWidth="1"/>
    <col min="2818" max="2818" width="12.5703125" style="2" customWidth="1"/>
    <col min="2819" max="2819" width="11.42578125" style="2"/>
    <col min="2820" max="2820" width="4" style="2" customWidth="1"/>
    <col min="2821" max="2821" width="11.42578125" style="2"/>
    <col min="2822" max="2822" width="4" style="2" customWidth="1"/>
    <col min="2823" max="2824" width="11.42578125" style="2"/>
    <col min="2825" max="2825" width="4" style="2" customWidth="1"/>
    <col min="2826" max="3072" width="11.42578125" style="2"/>
    <col min="3073" max="3073" width="3" style="2" customWidth="1"/>
    <col min="3074" max="3074" width="12.5703125" style="2" customWidth="1"/>
    <col min="3075" max="3075" width="11.42578125" style="2"/>
    <col min="3076" max="3076" width="4" style="2" customWidth="1"/>
    <col min="3077" max="3077" width="11.42578125" style="2"/>
    <col min="3078" max="3078" width="4" style="2" customWidth="1"/>
    <col min="3079" max="3080" width="11.42578125" style="2"/>
    <col min="3081" max="3081" width="4" style="2" customWidth="1"/>
    <col min="3082" max="3328" width="11.42578125" style="2"/>
    <col min="3329" max="3329" width="3" style="2" customWidth="1"/>
    <col min="3330" max="3330" width="12.5703125" style="2" customWidth="1"/>
    <col min="3331" max="3331" width="11.42578125" style="2"/>
    <col min="3332" max="3332" width="4" style="2" customWidth="1"/>
    <col min="3333" max="3333" width="11.42578125" style="2"/>
    <col min="3334" max="3334" width="4" style="2" customWidth="1"/>
    <col min="3335" max="3336" width="11.42578125" style="2"/>
    <col min="3337" max="3337" width="4" style="2" customWidth="1"/>
    <col min="3338" max="3584" width="11.42578125" style="2"/>
    <col min="3585" max="3585" width="3" style="2" customWidth="1"/>
    <col min="3586" max="3586" width="12.5703125" style="2" customWidth="1"/>
    <col min="3587" max="3587" width="11.42578125" style="2"/>
    <col min="3588" max="3588" width="4" style="2" customWidth="1"/>
    <col min="3589" max="3589" width="11.42578125" style="2"/>
    <col min="3590" max="3590" width="4" style="2" customWidth="1"/>
    <col min="3591" max="3592" width="11.42578125" style="2"/>
    <col min="3593" max="3593" width="4" style="2" customWidth="1"/>
    <col min="3594" max="3840" width="11.42578125" style="2"/>
    <col min="3841" max="3841" width="3" style="2" customWidth="1"/>
    <col min="3842" max="3842" width="12.5703125" style="2" customWidth="1"/>
    <col min="3843" max="3843" width="11.42578125" style="2"/>
    <col min="3844" max="3844" width="4" style="2" customWidth="1"/>
    <col min="3845" max="3845" width="11.42578125" style="2"/>
    <col min="3846" max="3846" width="4" style="2" customWidth="1"/>
    <col min="3847" max="3848" width="11.42578125" style="2"/>
    <col min="3849" max="3849" width="4" style="2" customWidth="1"/>
    <col min="3850" max="4096" width="11.42578125" style="2"/>
    <col min="4097" max="4097" width="3" style="2" customWidth="1"/>
    <col min="4098" max="4098" width="12.5703125" style="2" customWidth="1"/>
    <col min="4099" max="4099" width="11.42578125" style="2"/>
    <col min="4100" max="4100" width="4" style="2" customWidth="1"/>
    <col min="4101" max="4101" width="11.42578125" style="2"/>
    <col min="4102" max="4102" width="4" style="2" customWidth="1"/>
    <col min="4103" max="4104" width="11.42578125" style="2"/>
    <col min="4105" max="4105" width="4" style="2" customWidth="1"/>
    <col min="4106" max="4352" width="11.42578125" style="2"/>
    <col min="4353" max="4353" width="3" style="2" customWidth="1"/>
    <col min="4354" max="4354" width="12.5703125" style="2" customWidth="1"/>
    <col min="4355" max="4355" width="11.42578125" style="2"/>
    <col min="4356" max="4356" width="4" style="2" customWidth="1"/>
    <col min="4357" max="4357" width="11.42578125" style="2"/>
    <col min="4358" max="4358" width="4" style="2" customWidth="1"/>
    <col min="4359" max="4360" width="11.42578125" style="2"/>
    <col min="4361" max="4361" width="4" style="2" customWidth="1"/>
    <col min="4362" max="4608" width="11.42578125" style="2"/>
    <col min="4609" max="4609" width="3" style="2" customWidth="1"/>
    <col min="4610" max="4610" width="12.5703125" style="2" customWidth="1"/>
    <col min="4611" max="4611" width="11.42578125" style="2"/>
    <col min="4612" max="4612" width="4" style="2" customWidth="1"/>
    <col min="4613" max="4613" width="11.42578125" style="2"/>
    <col min="4614" max="4614" width="4" style="2" customWidth="1"/>
    <col min="4615" max="4616" width="11.42578125" style="2"/>
    <col min="4617" max="4617" width="4" style="2" customWidth="1"/>
    <col min="4618" max="4864" width="11.42578125" style="2"/>
    <col min="4865" max="4865" width="3" style="2" customWidth="1"/>
    <col min="4866" max="4866" width="12.5703125" style="2" customWidth="1"/>
    <col min="4867" max="4867" width="11.42578125" style="2"/>
    <col min="4868" max="4868" width="4" style="2" customWidth="1"/>
    <col min="4869" max="4869" width="11.42578125" style="2"/>
    <col min="4870" max="4870" width="4" style="2" customWidth="1"/>
    <col min="4871" max="4872" width="11.42578125" style="2"/>
    <col min="4873" max="4873" width="4" style="2" customWidth="1"/>
    <col min="4874" max="5120" width="11.42578125" style="2"/>
    <col min="5121" max="5121" width="3" style="2" customWidth="1"/>
    <col min="5122" max="5122" width="12.5703125" style="2" customWidth="1"/>
    <col min="5123" max="5123" width="11.42578125" style="2"/>
    <col min="5124" max="5124" width="4" style="2" customWidth="1"/>
    <col min="5125" max="5125" width="11.42578125" style="2"/>
    <col min="5126" max="5126" width="4" style="2" customWidth="1"/>
    <col min="5127" max="5128" width="11.42578125" style="2"/>
    <col min="5129" max="5129" width="4" style="2" customWidth="1"/>
    <col min="5130" max="5376" width="11.42578125" style="2"/>
    <col min="5377" max="5377" width="3" style="2" customWidth="1"/>
    <col min="5378" max="5378" width="12.5703125" style="2" customWidth="1"/>
    <col min="5379" max="5379" width="11.42578125" style="2"/>
    <col min="5380" max="5380" width="4" style="2" customWidth="1"/>
    <col min="5381" max="5381" width="11.42578125" style="2"/>
    <col min="5382" max="5382" width="4" style="2" customWidth="1"/>
    <col min="5383" max="5384" width="11.42578125" style="2"/>
    <col min="5385" max="5385" width="4" style="2" customWidth="1"/>
    <col min="5386" max="5632" width="11.42578125" style="2"/>
    <col min="5633" max="5633" width="3" style="2" customWidth="1"/>
    <col min="5634" max="5634" width="12.5703125" style="2" customWidth="1"/>
    <col min="5635" max="5635" width="11.42578125" style="2"/>
    <col min="5636" max="5636" width="4" style="2" customWidth="1"/>
    <col min="5637" max="5637" width="11.42578125" style="2"/>
    <col min="5638" max="5638" width="4" style="2" customWidth="1"/>
    <col min="5639" max="5640" width="11.42578125" style="2"/>
    <col min="5641" max="5641" width="4" style="2" customWidth="1"/>
    <col min="5642" max="5888" width="11.42578125" style="2"/>
    <col min="5889" max="5889" width="3" style="2" customWidth="1"/>
    <col min="5890" max="5890" width="12.5703125" style="2" customWidth="1"/>
    <col min="5891" max="5891" width="11.42578125" style="2"/>
    <col min="5892" max="5892" width="4" style="2" customWidth="1"/>
    <col min="5893" max="5893" width="11.42578125" style="2"/>
    <col min="5894" max="5894" width="4" style="2" customWidth="1"/>
    <col min="5895" max="5896" width="11.42578125" style="2"/>
    <col min="5897" max="5897" width="4" style="2" customWidth="1"/>
    <col min="5898" max="6144" width="11.42578125" style="2"/>
    <col min="6145" max="6145" width="3" style="2" customWidth="1"/>
    <col min="6146" max="6146" width="12.5703125" style="2" customWidth="1"/>
    <col min="6147" max="6147" width="11.42578125" style="2"/>
    <col min="6148" max="6148" width="4" style="2" customWidth="1"/>
    <col min="6149" max="6149" width="11.42578125" style="2"/>
    <col min="6150" max="6150" width="4" style="2" customWidth="1"/>
    <col min="6151" max="6152" width="11.42578125" style="2"/>
    <col min="6153" max="6153" width="4" style="2" customWidth="1"/>
    <col min="6154" max="6400" width="11.42578125" style="2"/>
    <col min="6401" max="6401" width="3" style="2" customWidth="1"/>
    <col min="6402" max="6402" width="12.5703125" style="2" customWidth="1"/>
    <col min="6403" max="6403" width="11.42578125" style="2"/>
    <col min="6404" max="6404" width="4" style="2" customWidth="1"/>
    <col min="6405" max="6405" width="11.42578125" style="2"/>
    <col min="6406" max="6406" width="4" style="2" customWidth="1"/>
    <col min="6407" max="6408" width="11.42578125" style="2"/>
    <col min="6409" max="6409" width="4" style="2" customWidth="1"/>
    <col min="6410" max="6656" width="11.42578125" style="2"/>
    <col min="6657" max="6657" width="3" style="2" customWidth="1"/>
    <col min="6658" max="6658" width="12.5703125" style="2" customWidth="1"/>
    <col min="6659" max="6659" width="11.42578125" style="2"/>
    <col min="6660" max="6660" width="4" style="2" customWidth="1"/>
    <col min="6661" max="6661" width="11.42578125" style="2"/>
    <col min="6662" max="6662" width="4" style="2" customWidth="1"/>
    <col min="6663" max="6664" width="11.42578125" style="2"/>
    <col min="6665" max="6665" width="4" style="2" customWidth="1"/>
    <col min="6666" max="6912" width="11.42578125" style="2"/>
    <col min="6913" max="6913" width="3" style="2" customWidth="1"/>
    <col min="6914" max="6914" width="12.5703125" style="2" customWidth="1"/>
    <col min="6915" max="6915" width="11.42578125" style="2"/>
    <col min="6916" max="6916" width="4" style="2" customWidth="1"/>
    <col min="6917" max="6917" width="11.42578125" style="2"/>
    <col min="6918" max="6918" width="4" style="2" customWidth="1"/>
    <col min="6919" max="6920" width="11.42578125" style="2"/>
    <col min="6921" max="6921" width="4" style="2" customWidth="1"/>
    <col min="6922" max="7168" width="11.42578125" style="2"/>
    <col min="7169" max="7169" width="3" style="2" customWidth="1"/>
    <col min="7170" max="7170" width="12.5703125" style="2" customWidth="1"/>
    <col min="7171" max="7171" width="11.42578125" style="2"/>
    <col min="7172" max="7172" width="4" style="2" customWidth="1"/>
    <col min="7173" max="7173" width="11.42578125" style="2"/>
    <col min="7174" max="7174" width="4" style="2" customWidth="1"/>
    <col min="7175" max="7176" width="11.42578125" style="2"/>
    <col min="7177" max="7177" width="4" style="2" customWidth="1"/>
    <col min="7178" max="7424" width="11.42578125" style="2"/>
    <col min="7425" max="7425" width="3" style="2" customWidth="1"/>
    <col min="7426" max="7426" width="12.5703125" style="2" customWidth="1"/>
    <col min="7427" max="7427" width="11.42578125" style="2"/>
    <col min="7428" max="7428" width="4" style="2" customWidth="1"/>
    <col min="7429" max="7429" width="11.42578125" style="2"/>
    <col min="7430" max="7430" width="4" style="2" customWidth="1"/>
    <col min="7431" max="7432" width="11.42578125" style="2"/>
    <col min="7433" max="7433" width="4" style="2" customWidth="1"/>
    <col min="7434" max="7680" width="11.42578125" style="2"/>
    <col min="7681" max="7681" width="3" style="2" customWidth="1"/>
    <col min="7682" max="7682" width="12.5703125" style="2" customWidth="1"/>
    <col min="7683" max="7683" width="11.42578125" style="2"/>
    <col min="7684" max="7684" width="4" style="2" customWidth="1"/>
    <col min="7685" max="7685" width="11.42578125" style="2"/>
    <col min="7686" max="7686" width="4" style="2" customWidth="1"/>
    <col min="7687" max="7688" width="11.42578125" style="2"/>
    <col min="7689" max="7689" width="4" style="2" customWidth="1"/>
    <col min="7690" max="7936" width="11.42578125" style="2"/>
    <col min="7937" max="7937" width="3" style="2" customWidth="1"/>
    <col min="7938" max="7938" width="12.5703125" style="2" customWidth="1"/>
    <col min="7939" max="7939" width="11.42578125" style="2"/>
    <col min="7940" max="7940" width="4" style="2" customWidth="1"/>
    <col min="7941" max="7941" width="11.42578125" style="2"/>
    <col min="7942" max="7942" width="4" style="2" customWidth="1"/>
    <col min="7943" max="7944" width="11.42578125" style="2"/>
    <col min="7945" max="7945" width="4" style="2" customWidth="1"/>
    <col min="7946" max="8192" width="11.42578125" style="2"/>
    <col min="8193" max="8193" width="3" style="2" customWidth="1"/>
    <col min="8194" max="8194" width="12.5703125" style="2" customWidth="1"/>
    <col min="8195" max="8195" width="11.42578125" style="2"/>
    <col min="8196" max="8196" width="4" style="2" customWidth="1"/>
    <col min="8197" max="8197" width="11.42578125" style="2"/>
    <col min="8198" max="8198" width="4" style="2" customWidth="1"/>
    <col min="8199" max="8200" width="11.42578125" style="2"/>
    <col min="8201" max="8201" width="4" style="2" customWidth="1"/>
    <col min="8202" max="8448" width="11.42578125" style="2"/>
    <col min="8449" max="8449" width="3" style="2" customWidth="1"/>
    <col min="8450" max="8450" width="12.5703125" style="2" customWidth="1"/>
    <col min="8451" max="8451" width="11.42578125" style="2"/>
    <col min="8452" max="8452" width="4" style="2" customWidth="1"/>
    <col min="8453" max="8453" width="11.42578125" style="2"/>
    <col min="8454" max="8454" width="4" style="2" customWidth="1"/>
    <col min="8455" max="8456" width="11.42578125" style="2"/>
    <col min="8457" max="8457" width="4" style="2" customWidth="1"/>
    <col min="8458" max="8704" width="11.42578125" style="2"/>
    <col min="8705" max="8705" width="3" style="2" customWidth="1"/>
    <col min="8706" max="8706" width="12.5703125" style="2" customWidth="1"/>
    <col min="8707" max="8707" width="11.42578125" style="2"/>
    <col min="8708" max="8708" width="4" style="2" customWidth="1"/>
    <col min="8709" max="8709" width="11.42578125" style="2"/>
    <col min="8710" max="8710" width="4" style="2" customWidth="1"/>
    <col min="8711" max="8712" width="11.42578125" style="2"/>
    <col min="8713" max="8713" width="4" style="2" customWidth="1"/>
    <col min="8714" max="8960" width="11.42578125" style="2"/>
    <col min="8961" max="8961" width="3" style="2" customWidth="1"/>
    <col min="8962" max="8962" width="12.5703125" style="2" customWidth="1"/>
    <col min="8963" max="8963" width="11.42578125" style="2"/>
    <col min="8964" max="8964" width="4" style="2" customWidth="1"/>
    <col min="8965" max="8965" width="11.42578125" style="2"/>
    <col min="8966" max="8966" width="4" style="2" customWidth="1"/>
    <col min="8967" max="8968" width="11.42578125" style="2"/>
    <col min="8969" max="8969" width="4" style="2" customWidth="1"/>
    <col min="8970" max="9216" width="11.42578125" style="2"/>
    <col min="9217" max="9217" width="3" style="2" customWidth="1"/>
    <col min="9218" max="9218" width="12.5703125" style="2" customWidth="1"/>
    <col min="9219" max="9219" width="11.42578125" style="2"/>
    <col min="9220" max="9220" width="4" style="2" customWidth="1"/>
    <col min="9221" max="9221" width="11.42578125" style="2"/>
    <col min="9222" max="9222" width="4" style="2" customWidth="1"/>
    <col min="9223" max="9224" width="11.42578125" style="2"/>
    <col min="9225" max="9225" width="4" style="2" customWidth="1"/>
    <col min="9226" max="9472" width="11.42578125" style="2"/>
    <col min="9473" max="9473" width="3" style="2" customWidth="1"/>
    <col min="9474" max="9474" width="12.5703125" style="2" customWidth="1"/>
    <col min="9475" max="9475" width="11.42578125" style="2"/>
    <col min="9476" max="9476" width="4" style="2" customWidth="1"/>
    <col min="9477" max="9477" width="11.42578125" style="2"/>
    <col min="9478" max="9478" width="4" style="2" customWidth="1"/>
    <col min="9479" max="9480" width="11.42578125" style="2"/>
    <col min="9481" max="9481" width="4" style="2" customWidth="1"/>
    <col min="9482" max="9728" width="11.42578125" style="2"/>
    <col min="9729" max="9729" width="3" style="2" customWidth="1"/>
    <col min="9730" max="9730" width="12.5703125" style="2" customWidth="1"/>
    <col min="9731" max="9731" width="11.42578125" style="2"/>
    <col min="9732" max="9732" width="4" style="2" customWidth="1"/>
    <col min="9733" max="9733" width="11.42578125" style="2"/>
    <col min="9734" max="9734" width="4" style="2" customWidth="1"/>
    <col min="9735" max="9736" width="11.42578125" style="2"/>
    <col min="9737" max="9737" width="4" style="2" customWidth="1"/>
    <col min="9738" max="9984" width="11.42578125" style="2"/>
    <col min="9985" max="9985" width="3" style="2" customWidth="1"/>
    <col min="9986" max="9986" width="12.5703125" style="2" customWidth="1"/>
    <col min="9987" max="9987" width="11.42578125" style="2"/>
    <col min="9988" max="9988" width="4" style="2" customWidth="1"/>
    <col min="9989" max="9989" width="11.42578125" style="2"/>
    <col min="9990" max="9990" width="4" style="2" customWidth="1"/>
    <col min="9991" max="9992" width="11.42578125" style="2"/>
    <col min="9993" max="9993" width="4" style="2" customWidth="1"/>
    <col min="9994" max="10240" width="11.42578125" style="2"/>
    <col min="10241" max="10241" width="3" style="2" customWidth="1"/>
    <col min="10242" max="10242" width="12.5703125" style="2" customWidth="1"/>
    <col min="10243" max="10243" width="11.42578125" style="2"/>
    <col min="10244" max="10244" width="4" style="2" customWidth="1"/>
    <col min="10245" max="10245" width="11.42578125" style="2"/>
    <col min="10246" max="10246" width="4" style="2" customWidth="1"/>
    <col min="10247" max="10248" width="11.42578125" style="2"/>
    <col min="10249" max="10249" width="4" style="2" customWidth="1"/>
    <col min="10250" max="10496" width="11.42578125" style="2"/>
    <col min="10497" max="10497" width="3" style="2" customWidth="1"/>
    <col min="10498" max="10498" width="12.5703125" style="2" customWidth="1"/>
    <col min="10499" max="10499" width="11.42578125" style="2"/>
    <col min="10500" max="10500" width="4" style="2" customWidth="1"/>
    <col min="10501" max="10501" width="11.42578125" style="2"/>
    <col min="10502" max="10502" width="4" style="2" customWidth="1"/>
    <col min="10503" max="10504" width="11.42578125" style="2"/>
    <col min="10505" max="10505" width="4" style="2" customWidth="1"/>
    <col min="10506" max="10752" width="11.42578125" style="2"/>
    <col min="10753" max="10753" width="3" style="2" customWidth="1"/>
    <col min="10754" max="10754" width="12.5703125" style="2" customWidth="1"/>
    <col min="10755" max="10755" width="11.42578125" style="2"/>
    <col min="10756" max="10756" width="4" style="2" customWidth="1"/>
    <col min="10757" max="10757" width="11.42578125" style="2"/>
    <col min="10758" max="10758" width="4" style="2" customWidth="1"/>
    <col min="10759" max="10760" width="11.42578125" style="2"/>
    <col min="10761" max="10761" width="4" style="2" customWidth="1"/>
    <col min="10762" max="11008" width="11.42578125" style="2"/>
    <col min="11009" max="11009" width="3" style="2" customWidth="1"/>
    <col min="11010" max="11010" width="12.5703125" style="2" customWidth="1"/>
    <col min="11011" max="11011" width="11.42578125" style="2"/>
    <col min="11012" max="11012" width="4" style="2" customWidth="1"/>
    <col min="11013" max="11013" width="11.42578125" style="2"/>
    <col min="11014" max="11014" width="4" style="2" customWidth="1"/>
    <col min="11015" max="11016" width="11.42578125" style="2"/>
    <col min="11017" max="11017" width="4" style="2" customWidth="1"/>
    <col min="11018" max="11264" width="11.42578125" style="2"/>
    <col min="11265" max="11265" width="3" style="2" customWidth="1"/>
    <col min="11266" max="11266" width="12.5703125" style="2" customWidth="1"/>
    <col min="11267" max="11267" width="11.42578125" style="2"/>
    <col min="11268" max="11268" width="4" style="2" customWidth="1"/>
    <col min="11269" max="11269" width="11.42578125" style="2"/>
    <col min="11270" max="11270" width="4" style="2" customWidth="1"/>
    <col min="11271" max="11272" width="11.42578125" style="2"/>
    <col min="11273" max="11273" width="4" style="2" customWidth="1"/>
    <col min="11274" max="11520" width="11.42578125" style="2"/>
    <col min="11521" max="11521" width="3" style="2" customWidth="1"/>
    <col min="11522" max="11522" width="12.5703125" style="2" customWidth="1"/>
    <col min="11523" max="11523" width="11.42578125" style="2"/>
    <col min="11524" max="11524" width="4" style="2" customWidth="1"/>
    <col min="11525" max="11525" width="11.42578125" style="2"/>
    <col min="11526" max="11526" width="4" style="2" customWidth="1"/>
    <col min="11527" max="11528" width="11.42578125" style="2"/>
    <col min="11529" max="11529" width="4" style="2" customWidth="1"/>
    <col min="11530" max="11776" width="11.42578125" style="2"/>
    <col min="11777" max="11777" width="3" style="2" customWidth="1"/>
    <col min="11778" max="11778" width="12.5703125" style="2" customWidth="1"/>
    <col min="11779" max="11779" width="11.42578125" style="2"/>
    <col min="11780" max="11780" width="4" style="2" customWidth="1"/>
    <col min="11781" max="11781" width="11.42578125" style="2"/>
    <col min="11782" max="11782" width="4" style="2" customWidth="1"/>
    <col min="11783" max="11784" width="11.42578125" style="2"/>
    <col min="11785" max="11785" width="4" style="2" customWidth="1"/>
    <col min="11786" max="12032" width="11.42578125" style="2"/>
    <col min="12033" max="12033" width="3" style="2" customWidth="1"/>
    <col min="12034" max="12034" width="12.5703125" style="2" customWidth="1"/>
    <col min="12035" max="12035" width="11.42578125" style="2"/>
    <col min="12036" max="12036" width="4" style="2" customWidth="1"/>
    <col min="12037" max="12037" width="11.42578125" style="2"/>
    <col min="12038" max="12038" width="4" style="2" customWidth="1"/>
    <col min="12039" max="12040" width="11.42578125" style="2"/>
    <col min="12041" max="12041" width="4" style="2" customWidth="1"/>
    <col min="12042" max="12288" width="11.42578125" style="2"/>
    <col min="12289" max="12289" width="3" style="2" customWidth="1"/>
    <col min="12290" max="12290" width="12.5703125" style="2" customWidth="1"/>
    <col min="12291" max="12291" width="11.42578125" style="2"/>
    <col min="12292" max="12292" width="4" style="2" customWidth="1"/>
    <col min="12293" max="12293" width="11.42578125" style="2"/>
    <col min="12294" max="12294" width="4" style="2" customWidth="1"/>
    <col min="12295" max="12296" width="11.42578125" style="2"/>
    <col min="12297" max="12297" width="4" style="2" customWidth="1"/>
    <col min="12298" max="12544" width="11.42578125" style="2"/>
    <col min="12545" max="12545" width="3" style="2" customWidth="1"/>
    <col min="12546" max="12546" width="12.5703125" style="2" customWidth="1"/>
    <col min="12547" max="12547" width="11.42578125" style="2"/>
    <col min="12548" max="12548" width="4" style="2" customWidth="1"/>
    <col min="12549" max="12549" width="11.42578125" style="2"/>
    <col min="12550" max="12550" width="4" style="2" customWidth="1"/>
    <col min="12551" max="12552" width="11.42578125" style="2"/>
    <col min="12553" max="12553" width="4" style="2" customWidth="1"/>
    <col min="12554" max="12800" width="11.42578125" style="2"/>
    <col min="12801" max="12801" width="3" style="2" customWidth="1"/>
    <col min="12802" max="12802" width="12.5703125" style="2" customWidth="1"/>
    <col min="12803" max="12803" width="11.42578125" style="2"/>
    <col min="12804" max="12804" width="4" style="2" customWidth="1"/>
    <col min="12805" max="12805" width="11.42578125" style="2"/>
    <col min="12806" max="12806" width="4" style="2" customWidth="1"/>
    <col min="12807" max="12808" width="11.42578125" style="2"/>
    <col min="12809" max="12809" width="4" style="2" customWidth="1"/>
    <col min="12810" max="13056" width="11.42578125" style="2"/>
    <col min="13057" max="13057" width="3" style="2" customWidth="1"/>
    <col min="13058" max="13058" width="12.5703125" style="2" customWidth="1"/>
    <col min="13059" max="13059" width="11.42578125" style="2"/>
    <col min="13060" max="13060" width="4" style="2" customWidth="1"/>
    <col min="13061" max="13061" width="11.42578125" style="2"/>
    <col min="13062" max="13062" width="4" style="2" customWidth="1"/>
    <col min="13063" max="13064" width="11.42578125" style="2"/>
    <col min="13065" max="13065" width="4" style="2" customWidth="1"/>
    <col min="13066" max="13312" width="11.42578125" style="2"/>
    <col min="13313" max="13313" width="3" style="2" customWidth="1"/>
    <col min="13314" max="13314" width="12.5703125" style="2" customWidth="1"/>
    <col min="13315" max="13315" width="11.42578125" style="2"/>
    <col min="13316" max="13316" width="4" style="2" customWidth="1"/>
    <col min="13317" max="13317" width="11.42578125" style="2"/>
    <col min="13318" max="13318" width="4" style="2" customWidth="1"/>
    <col min="13319" max="13320" width="11.42578125" style="2"/>
    <col min="13321" max="13321" width="4" style="2" customWidth="1"/>
    <col min="13322" max="13568" width="11.42578125" style="2"/>
    <col min="13569" max="13569" width="3" style="2" customWidth="1"/>
    <col min="13570" max="13570" width="12.5703125" style="2" customWidth="1"/>
    <col min="13571" max="13571" width="11.42578125" style="2"/>
    <col min="13572" max="13572" width="4" style="2" customWidth="1"/>
    <col min="13573" max="13573" width="11.42578125" style="2"/>
    <col min="13574" max="13574" width="4" style="2" customWidth="1"/>
    <col min="13575" max="13576" width="11.42578125" style="2"/>
    <col min="13577" max="13577" width="4" style="2" customWidth="1"/>
    <col min="13578" max="13824" width="11.42578125" style="2"/>
    <col min="13825" max="13825" width="3" style="2" customWidth="1"/>
    <col min="13826" max="13826" width="12.5703125" style="2" customWidth="1"/>
    <col min="13827" max="13827" width="11.42578125" style="2"/>
    <col min="13828" max="13828" width="4" style="2" customWidth="1"/>
    <col min="13829" max="13829" width="11.42578125" style="2"/>
    <col min="13830" max="13830" width="4" style="2" customWidth="1"/>
    <col min="13831" max="13832" width="11.42578125" style="2"/>
    <col min="13833" max="13833" width="4" style="2" customWidth="1"/>
    <col min="13834" max="14080" width="11.42578125" style="2"/>
    <col min="14081" max="14081" width="3" style="2" customWidth="1"/>
    <col min="14082" max="14082" width="12.5703125" style="2" customWidth="1"/>
    <col min="14083" max="14083" width="11.42578125" style="2"/>
    <col min="14084" max="14084" width="4" style="2" customWidth="1"/>
    <col min="14085" max="14085" width="11.42578125" style="2"/>
    <col min="14086" max="14086" width="4" style="2" customWidth="1"/>
    <col min="14087" max="14088" width="11.42578125" style="2"/>
    <col min="14089" max="14089" width="4" style="2" customWidth="1"/>
    <col min="14090" max="14336" width="11.42578125" style="2"/>
    <col min="14337" max="14337" width="3" style="2" customWidth="1"/>
    <col min="14338" max="14338" width="12.5703125" style="2" customWidth="1"/>
    <col min="14339" max="14339" width="11.42578125" style="2"/>
    <col min="14340" max="14340" width="4" style="2" customWidth="1"/>
    <col min="14341" max="14341" width="11.42578125" style="2"/>
    <col min="14342" max="14342" width="4" style="2" customWidth="1"/>
    <col min="14343" max="14344" width="11.42578125" style="2"/>
    <col min="14345" max="14345" width="4" style="2" customWidth="1"/>
    <col min="14346" max="14592" width="11.42578125" style="2"/>
    <col min="14593" max="14593" width="3" style="2" customWidth="1"/>
    <col min="14594" max="14594" width="12.5703125" style="2" customWidth="1"/>
    <col min="14595" max="14595" width="11.42578125" style="2"/>
    <col min="14596" max="14596" width="4" style="2" customWidth="1"/>
    <col min="14597" max="14597" width="11.42578125" style="2"/>
    <col min="14598" max="14598" width="4" style="2" customWidth="1"/>
    <col min="14599" max="14600" width="11.42578125" style="2"/>
    <col min="14601" max="14601" width="4" style="2" customWidth="1"/>
    <col min="14602" max="14848" width="11.42578125" style="2"/>
    <col min="14849" max="14849" width="3" style="2" customWidth="1"/>
    <col min="14850" max="14850" width="12.5703125" style="2" customWidth="1"/>
    <col min="14851" max="14851" width="11.42578125" style="2"/>
    <col min="14852" max="14852" width="4" style="2" customWidth="1"/>
    <col min="14853" max="14853" width="11.42578125" style="2"/>
    <col min="14854" max="14854" width="4" style="2" customWidth="1"/>
    <col min="14855" max="14856" width="11.42578125" style="2"/>
    <col min="14857" max="14857" width="4" style="2" customWidth="1"/>
    <col min="14858" max="15104" width="11.42578125" style="2"/>
    <col min="15105" max="15105" width="3" style="2" customWidth="1"/>
    <col min="15106" max="15106" width="12.5703125" style="2" customWidth="1"/>
    <col min="15107" max="15107" width="11.42578125" style="2"/>
    <col min="15108" max="15108" width="4" style="2" customWidth="1"/>
    <col min="15109" max="15109" width="11.42578125" style="2"/>
    <col min="15110" max="15110" width="4" style="2" customWidth="1"/>
    <col min="15111" max="15112" width="11.42578125" style="2"/>
    <col min="15113" max="15113" width="4" style="2" customWidth="1"/>
    <col min="15114" max="15360" width="11.42578125" style="2"/>
    <col min="15361" max="15361" width="3" style="2" customWidth="1"/>
    <col min="15362" max="15362" width="12.5703125" style="2" customWidth="1"/>
    <col min="15363" max="15363" width="11.42578125" style="2"/>
    <col min="15364" max="15364" width="4" style="2" customWidth="1"/>
    <col min="15365" max="15365" width="11.42578125" style="2"/>
    <col min="15366" max="15366" width="4" style="2" customWidth="1"/>
    <col min="15367" max="15368" width="11.42578125" style="2"/>
    <col min="15369" max="15369" width="4" style="2" customWidth="1"/>
    <col min="15370" max="15616" width="11.42578125" style="2"/>
    <col min="15617" max="15617" width="3" style="2" customWidth="1"/>
    <col min="15618" max="15618" width="12.5703125" style="2" customWidth="1"/>
    <col min="15619" max="15619" width="11.42578125" style="2"/>
    <col min="15620" max="15620" width="4" style="2" customWidth="1"/>
    <col min="15621" max="15621" width="11.42578125" style="2"/>
    <col min="15622" max="15622" width="4" style="2" customWidth="1"/>
    <col min="15623" max="15624" width="11.42578125" style="2"/>
    <col min="15625" max="15625" width="4" style="2" customWidth="1"/>
    <col min="15626" max="15872" width="11.42578125" style="2"/>
    <col min="15873" max="15873" width="3" style="2" customWidth="1"/>
    <col min="15874" max="15874" width="12.5703125" style="2" customWidth="1"/>
    <col min="15875" max="15875" width="11.42578125" style="2"/>
    <col min="15876" max="15876" width="4" style="2" customWidth="1"/>
    <col min="15877" max="15877" width="11.42578125" style="2"/>
    <col min="15878" max="15878" width="4" style="2" customWidth="1"/>
    <col min="15879" max="15880" width="11.42578125" style="2"/>
    <col min="15881" max="15881" width="4" style="2" customWidth="1"/>
    <col min="15882" max="16128" width="11.42578125" style="2"/>
    <col min="16129" max="16129" width="3" style="2" customWidth="1"/>
    <col min="16130" max="16130" width="12.5703125" style="2" customWidth="1"/>
    <col min="16131" max="16131" width="11.42578125" style="2"/>
    <col min="16132" max="16132" width="4" style="2" customWidth="1"/>
    <col min="16133" max="16133" width="11.42578125" style="2"/>
    <col min="16134" max="16134" width="4" style="2" customWidth="1"/>
    <col min="16135" max="16136" width="11.42578125" style="2"/>
    <col min="16137" max="16137" width="4" style="2" customWidth="1"/>
    <col min="16138" max="16384" width="11.42578125" style="2"/>
  </cols>
  <sheetData>
    <row r="1" spans="1:10">
      <c r="A1" s="1" t="s">
        <v>0</v>
      </c>
      <c r="I1" s="20" t="s">
        <v>98</v>
      </c>
      <c r="J1" s="3"/>
    </row>
    <row r="2" spans="1:10" ht="7.5" customHeight="1">
      <c r="E2" s="4"/>
    </row>
    <row r="3" spans="1:10" ht="15">
      <c r="A3" s="338" t="s">
        <v>83</v>
      </c>
      <c r="B3" s="338"/>
      <c r="C3" s="338"/>
      <c r="D3" s="338"/>
      <c r="E3" s="338"/>
      <c r="F3" s="338"/>
      <c r="G3" s="338"/>
      <c r="H3" s="338"/>
      <c r="I3" s="338"/>
      <c r="J3" s="338"/>
    </row>
    <row r="4" spans="1:10" ht="7.5" customHeight="1"/>
    <row r="5" spans="1:10" ht="15">
      <c r="A5" s="1" t="s">
        <v>84</v>
      </c>
      <c r="B5" s="1"/>
      <c r="C5" s="339" t="e">
        <f>IF(Kalkulationsblatt!#REF!&lt;&gt;"",Kalkulationsblatt!#REF!,"")</f>
        <v>#REF!</v>
      </c>
      <c r="D5" s="339"/>
      <c r="E5" s="29"/>
      <c r="F5" s="24"/>
      <c r="G5" s="25"/>
      <c r="H5" s="340"/>
      <c r="I5" s="340"/>
      <c r="J5" s="340"/>
    </row>
    <row r="6" spans="1:10">
      <c r="A6" s="1"/>
      <c r="B6" s="1"/>
      <c r="C6" s="23"/>
      <c r="D6" s="23"/>
      <c r="E6" s="24"/>
      <c r="F6" s="24"/>
      <c r="G6" s="25"/>
      <c r="H6" s="26"/>
      <c r="I6" s="26"/>
      <c r="J6" s="26"/>
    </row>
    <row r="7" spans="1:10" ht="15">
      <c r="A7" s="1" t="s">
        <v>90</v>
      </c>
      <c r="B7" s="1"/>
      <c r="C7" s="28" t="s">
        <v>96</v>
      </c>
      <c r="D7" s="29"/>
      <c r="E7" s="29"/>
      <c r="F7" s="30"/>
      <c r="G7" s="27" t="s">
        <v>97</v>
      </c>
      <c r="H7" s="22"/>
      <c r="I7" s="22"/>
      <c r="J7" s="22"/>
    </row>
    <row r="8" spans="1:10">
      <c r="A8" s="1"/>
      <c r="B8" s="1"/>
      <c r="F8" s="5"/>
      <c r="G8" s="3"/>
      <c r="H8" s="5"/>
      <c r="I8" s="5"/>
    </row>
    <row r="9" spans="1:10">
      <c r="A9" s="1" t="s">
        <v>80</v>
      </c>
      <c r="C9" s="339" t="str">
        <f>IF(Kalkulationsblatt!E6&lt;&gt;"",Kalkulationsblatt!E6,"")</f>
        <v/>
      </c>
      <c r="D9" s="339"/>
      <c r="E9" s="339"/>
      <c r="F9" s="339"/>
      <c r="G9" s="339"/>
      <c r="H9" s="339"/>
      <c r="I9" s="339"/>
      <c r="J9" s="339"/>
    </row>
    <row r="10" spans="1:10" ht="7.5" customHeight="1"/>
    <row r="11" spans="1:10" s="6" customFormat="1" ht="4.5" customHeight="1"/>
    <row r="12" spans="1:10" s="6" customFormat="1" ht="12.75" customHeight="1">
      <c r="A12" s="1" t="s">
        <v>34</v>
      </c>
      <c r="B12" s="1" t="s">
        <v>85</v>
      </c>
    </row>
    <row r="13" spans="1:10" s="6" customFormat="1" ht="4.5" customHeight="1"/>
    <row r="14" spans="1:10">
      <c r="A14" s="7" t="s">
        <v>7</v>
      </c>
      <c r="B14" s="7" t="s">
        <v>8</v>
      </c>
      <c r="C14" s="6"/>
    </row>
    <row r="15" spans="1:10" ht="4.5" customHeight="1"/>
    <row r="16" spans="1:10" ht="26.25" customHeight="1">
      <c r="B16" s="8" t="s">
        <v>12</v>
      </c>
      <c r="H16" s="9" t="s">
        <v>91</v>
      </c>
      <c r="J16" s="9" t="s">
        <v>92</v>
      </c>
    </row>
    <row r="17" spans="1:10" ht="4.5" customHeight="1"/>
    <row r="18" spans="1:10" ht="12.75" customHeight="1">
      <c r="B18" s="337" t="str">
        <f>IF(Kalkulationsblatt!C32&lt;&gt;"",Kalkulationsblatt!C32,"")</f>
        <v/>
      </c>
      <c r="C18" s="337"/>
      <c r="D18" s="337"/>
      <c r="E18" s="337"/>
      <c r="H18" s="10" t="str">
        <f>IF(AND(Kalkulationsblatt!O32&lt;&gt;"",Kalkulationsblatt!Q32&lt;&gt;""),Kalkulationsblatt!Q32*Kalkulationsblatt!R32,"")</f>
        <v/>
      </c>
      <c r="J18" s="11"/>
    </row>
    <row r="19" spans="1:10" ht="12.75" customHeight="1">
      <c r="B19" s="337" t="str">
        <f>IF(Kalkulationsblatt!C33&lt;&gt;"",Kalkulationsblatt!C33,"")</f>
        <v/>
      </c>
      <c r="C19" s="337"/>
      <c r="D19" s="337"/>
      <c r="E19" s="337"/>
      <c r="H19" s="10" t="str">
        <f>IF(AND(Kalkulationsblatt!O33&lt;&gt;"",Kalkulationsblatt!Q33&lt;&gt;""),Kalkulationsblatt!Q33*Kalkulationsblatt!R33,"")</f>
        <v/>
      </c>
      <c r="J19" s="11"/>
    </row>
    <row r="20" spans="1:10" ht="12.75" customHeight="1">
      <c r="B20" s="337" t="str">
        <f>IF(Kalkulationsblatt!C34&lt;&gt;"",Kalkulationsblatt!C34,"")</f>
        <v/>
      </c>
      <c r="C20" s="337"/>
      <c r="D20" s="337"/>
      <c r="E20" s="337"/>
      <c r="H20" s="10" t="str">
        <f>IF(AND(Kalkulationsblatt!O34&lt;&gt;"",Kalkulationsblatt!Q34&lt;&gt;""),Kalkulationsblatt!Q34*Kalkulationsblatt!R34,"")</f>
        <v/>
      </c>
      <c r="J20" s="11"/>
    </row>
    <row r="21" spans="1:10" ht="12.75" customHeight="1">
      <c r="B21" s="337" t="str">
        <f>IF(Kalkulationsblatt!C35&lt;&gt;"",Kalkulationsblatt!C35,"")</f>
        <v/>
      </c>
      <c r="C21" s="337"/>
      <c r="D21" s="337"/>
      <c r="E21" s="337"/>
      <c r="H21" s="10" t="str">
        <f>IF(AND(Kalkulationsblatt!O35&lt;&gt;"",Kalkulationsblatt!Q35&lt;&gt;""),Kalkulationsblatt!Q35*Kalkulationsblatt!R35,"")</f>
        <v/>
      </c>
      <c r="J21" s="11"/>
    </row>
    <row r="22" spans="1:10" ht="12.75" customHeight="1">
      <c r="B22" s="337" t="str">
        <f>IF(Kalkulationsblatt!C36&lt;&gt;"",Kalkulationsblatt!C36,"")</f>
        <v/>
      </c>
      <c r="C22" s="337"/>
      <c r="D22" s="337"/>
      <c r="E22" s="337"/>
      <c r="H22" s="10" t="str">
        <f>IF(AND(Kalkulationsblatt!O36&lt;&gt;"",Kalkulationsblatt!Q36&lt;&gt;""),Kalkulationsblatt!Q36*Kalkulationsblatt!R36,"")</f>
        <v/>
      </c>
      <c r="J22" s="11"/>
    </row>
    <row r="23" spans="1:10" ht="12.75" customHeight="1">
      <c r="B23" s="337" t="str">
        <f>IF(Kalkulationsblatt!C37&lt;&gt;"",Kalkulationsblatt!C37,"")</f>
        <v/>
      </c>
      <c r="C23" s="337"/>
      <c r="D23" s="337"/>
      <c r="E23" s="337"/>
      <c r="H23" s="10" t="str">
        <f>IF(AND(Kalkulationsblatt!O37&lt;&gt;"",Kalkulationsblatt!Q37&lt;&gt;""),Kalkulationsblatt!Q37*Kalkulationsblatt!R37,"")</f>
        <v/>
      </c>
      <c r="J23" s="11"/>
    </row>
    <row r="24" spans="1:10" ht="12.75" customHeight="1">
      <c r="B24" s="337" t="str">
        <f>IF(Kalkulationsblatt!C38&lt;&gt;"",Kalkulationsblatt!C38,"")</f>
        <v/>
      </c>
      <c r="C24" s="337"/>
      <c r="D24" s="337"/>
      <c r="E24" s="337"/>
      <c r="H24" s="10" t="str">
        <f>IF(AND(Kalkulationsblatt!O38&lt;&gt;"",Kalkulationsblatt!Q38&lt;&gt;""),Kalkulationsblatt!Q38*Kalkulationsblatt!R38,"")</f>
        <v/>
      </c>
      <c r="J24" s="11"/>
    </row>
    <row r="25" spans="1:10" ht="12.75" customHeight="1">
      <c r="B25" s="337" t="str">
        <f>IF(Kalkulationsblatt!C39&lt;&gt;"",Kalkulationsblatt!C39,"")</f>
        <v/>
      </c>
      <c r="C25" s="337"/>
      <c r="D25" s="337"/>
      <c r="E25" s="337"/>
      <c r="H25" s="10" t="str">
        <f>IF(AND(Kalkulationsblatt!O39&lt;&gt;"",Kalkulationsblatt!Q39&lt;&gt;""),Kalkulationsblatt!Q39*Kalkulationsblatt!R39,"")</f>
        <v/>
      </c>
      <c r="J25" s="11"/>
    </row>
    <row r="26" spans="1:10" ht="12.75" customHeight="1">
      <c r="B26" s="337" t="str">
        <f>IF(Kalkulationsblatt!C40&lt;&gt;"",Kalkulationsblatt!C40,"")</f>
        <v/>
      </c>
      <c r="C26" s="337"/>
      <c r="D26" s="337"/>
      <c r="E26" s="337"/>
      <c r="H26" s="10" t="str">
        <f>IF(AND(Kalkulationsblatt!O40&lt;&gt;"",Kalkulationsblatt!Q40&lt;&gt;""),Kalkulationsblatt!Q40*Kalkulationsblatt!R40,"")</f>
        <v/>
      </c>
      <c r="J26" s="11"/>
    </row>
    <row r="27" spans="1:10" ht="12.75" customHeight="1">
      <c r="B27" s="337" t="str">
        <f>IF(Kalkulationsblatt!C41&lt;&gt;"",Kalkulationsblatt!C41,"")</f>
        <v/>
      </c>
      <c r="C27" s="337"/>
      <c r="D27" s="337"/>
      <c r="E27" s="337"/>
      <c r="H27" s="10" t="str">
        <f>IF(AND(Kalkulationsblatt!O41&lt;&gt;"",Kalkulationsblatt!Q41&lt;&gt;""),Kalkulationsblatt!Q41*Kalkulationsblatt!R41,"")</f>
        <v/>
      </c>
      <c r="J27" s="11"/>
    </row>
    <row r="28" spans="1:10" ht="7.5" customHeight="1"/>
    <row r="29" spans="1:10" s="6" customFormat="1" ht="4.5" customHeight="1"/>
    <row r="30" spans="1:10">
      <c r="A30" s="7" t="s">
        <v>19</v>
      </c>
      <c r="B30" s="7" t="s">
        <v>36</v>
      </c>
      <c r="C30" s="6"/>
    </row>
    <row r="31" spans="1:10" ht="4.5" customHeight="1"/>
    <row r="32" spans="1:10" ht="25.5">
      <c r="B32" s="8" t="s">
        <v>12</v>
      </c>
      <c r="H32" s="9" t="s">
        <v>91</v>
      </c>
      <c r="J32" s="9" t="s">
        <v>92</v>
      </c>
    </row>
    <row r="33" spans="1:10" ht="4.5" customHeight="1"/>
    <row r="34" spans="1:10" ht="12.75" customHeight="1">
      <c r="B34" s="337" t="str">
        <f>IF(Kalkulationsblatt!C49&lt;&gt;"",Kalkulationsblatt!C49,"")</f>
        <v/>
      </c>
      <c r="C34" s="337"/>
      <c r="D34" s="337"/>
      <c r="E34" s="337"/>
      <c r="H34" s="10" t="str">
        <f>IF(AND(Kalkulationsblatt!O49&lt;&gt;"",Kalkulationsblatt!Q49&lt;&gt;""),Kalkulationsblatt!Q49*Kalkulationsblatt!R49,"")</f>
        <v/>
      </c>
      <c r="J34" s="11"/>
    </row>
    <row r="35" spans="1:10" ht="12.75" customHeight="1">
      <c r="B35" s="337" t="str">
        <f>IF(Kalkulationsblatt!C50&lt;&gt;"",Kalkulationsblatt!C50,"")</f>
        <v/>
      </c>
      <c r="C35" s="337"/>
      <c r="D35" s="337"/>
      <c r="E35" s="337"/>
      <c r="H35" s="10" t="str">
        <f>IF(AND(Kalkulationsblatt!O50&lt;&gt;"",Kalkulationsblatt!Q50&lt;&gt;""),Kalkulationsblatt!Q50*Kalkulationsblatt!R50,"")</f>
        <v/>
      </c>
      <c r="J35" s="11"/>
    </row>
    <row r="36" spans="1:10" ht="12.75" customHeight="1">
      <c r="B36" s="337" t="str">
        <f>IF(Kalkulationsblatt!C51&lt;&gt;"",Kalkulationsblatt!C51,"")</f>
        <v/>
      </c>
      <c r="C36" s="337"/>
      <c r="D36" s="337"/>
      <c r="E36" s="337"/>
      <c r="H36" s="10" t="str">
        <f>IF(AND(Kalkulationsblatt!O51&lt;&gt;"",Kalkulationsblatt!Q51&lt;&gt;""),Kalkulationsblatt!Q51*Kalkulationsblatt!R51,"")</f>
        <v/>
      </c>
      <c r="J36" s="11"/>
    </row>
    <row r="37" spans="1:10" ht="12.75" customHeight="1">
      <c r="B37" s="337" t="str">
        <f>IF(Kalkulationsblatt!C52&lt;&gt;"",Kalkulationsblatt!C52,"")</f>
        <v/>
      </c>
      <c r="C37" s="337"/>
      <c r="D37" s="337"/>
      <c r="E37" s="337"/>
      <c r="H37" s="10" t="str">
        <f>IF(AND(Kalkulationsblatt!O52&lt;&gt;"",Kalkulationsblatt!Q52&lt;&gt;""),Kalkulationsblatt!Q52*Kalkulationsblatt!R52,"")</f>
        <v/>
      </c>
      <c r="J37" s="11"/>
    </row>
    <row r="38" spans="1:10" ht="12.75" customHeight="1">
      <c r="B38" s="337" t="str">
        <f>IF(Kalkulationsblatt!C53&lt;&gt;"",Kalkulationsblatt!C53,"")</f>
        <v/>
      </c>
      <c r="C38" s="337"/>
      <c r="D38" s="337"/>
      <c r="E38" s="337"/>
      <c r="H38" s="10" t="str">
        <f>IF(AND(Kalkulationsblatt!O53&lt;&gt;"",Kalkulationsblatt!Q53&lt;&gt;""),Kalkulationsblatt!Q53*Kalkulationsblatt!R53,"")</f>
        <v/>
      </c>
      <c r="J38" s="11"/>
    </row>
    <row r="39" spans="1:10" ht="12.75" customHeight="1">
      <c r="B39" s="337" t="str">
        <f>IF(Kalkulationsblatt!C54&lt;&gt;"",Kalkulationsblatt!C54,"")</f>
        <v/>
      </c>
      <c r="C39" s="337"/>
      <c r="D39" s="337"/>
      <c r="E39" s="337"/>
      <c r="H39" s="10" t="str">
        <f>IF(AND(Kalkulationsblatt!O54&lt;&gt;"",Kalkulationsblatt!Q54&lt;&gt;""),Kalkulationsblatt!Q54*Kalkulationsblatt!R54,"")</f>
        <v/>
      </c>
      <c r="J39" s="11"/>
    </row>
    <row r="40" spans="1:10" ht="12.75" customHeight="1">
      <c r="B40" s="337" t="str">
        <f>IF(Kalkulationsblatt!C55&lt;&gt;"",Kalkulationsblatt!C55,"")</f>
        <v/>
      </c>
      <c r="C40" s="337"/>
      <c r="D40" s="337"/>
      <c r="E40" s="337"/>
      <c r="H40" s="10" t="str">
        <f>IF(AND(Kalkulationsblatt!O55&lt;&gt;"",Kalkulationsblatt!Q55&lt;&gt;""),Kalkulationsblatt!Q55*Kalkulationsblatt!R55,"")</f>
        <v/>
      </c>
      <c r="J40" s="11"/>
    </row>
    <row r="41" spans="1:10" ht="12.75" customHeight="1">
      <c r="B41" s="337" t="str">
        <f>IF(Kalkulationsblatt!C56&lt;&gt;"",Kalkulationsblatt!C56,"")</f>
        <v/>
      </c>
      <c r="C41" s="337"/>
      <c r="D41" s="337"/>
      <c r="E41" s="337"/>
      <c r="H41" s="10" t="str">
        <f>IF(AND(Kalkulationsblatt!O56&lt;&gt;"",Kalkulationsblatt!Q56&lt;&gt;""),Kalkulationsblatt!Q56*Kalkulationsblatt!R56,"")</f>
        <v/>
      </c>
      <c r="J41" s="11"/>
    </row>
    <row r="42" spans="1:10" ht="12.75" customHeight="1">
      <c r="B42" s="337" t="str">
        <f>IF(Kalkulationsblatt!C57&lt;&gt;"",Kalkulationsblatt!C57,"")</f>
        <v/>
      </c>
      <c r="C42" s="337"/>
      <c r="D42" s="337"/>
      <c r="E42" s="337"/>
      <c r="H42" s="10" t="str">
        <f>IF(AND(Kalkulationsblatt!O57&lt;&gt;"",Kalkulationsblatt!Q57&lt;&gt;""),Kalkulationsblatt!Q57*Kalkulationsblatt!R57,"")</f>
        <v/>
      </c>
      <c r="J42" s="11"/>
    </row>
    <row r="43" spans="1:10" ht="12.75" customHeight="1">
      <c r="B43" s="337" t="str">
        <f>IF(Kalkulationsblatt!C58&lt;&gt;"",Kalkulationsblatt!C58,"")</f>
        <v/>
      </c>
      <c r="C43" s="337"/>
      <c r="D43" s="337"/>
      <c r="E43" s="337"/>
      <c r="H43" s="10" t="str">
        <f>IF(AND(Kalkulationsblatt!O58&lt;&gt;"",Kalkulationsblatt!Q58&lt;&gt;""),Kalkulationsblatt!Q58*Kalkulationsblatt!R58,"")</f>
        <v/>
      </c>
      <c r="J43" s="11"/>
    </row>
    <row r="44" spans="1:10" ht="7.5" customHeight="1"/>
    <row r="45" spans="1:10">
      <c r="A45" s="1" t="s">
        <v>9</v>
      </c>
      <c r="B45" s="1" t="s">
        <v>86</v>
      </c>
    </row>
    <row r="46" spans="1:10" ht="4.5" customHeight="1"/>
    <row r="47" spans="1:10" ht="25.5">
      <c r="B47" s="8" t="s">
        <v>65</v>
      </c>
      <c r="H47" s="9" t="s">
        <v>91</v>
      </c>
      <c r="J47" s="9" t="s">
        <v>92</v>
      </c>
    </row>
    <row r="48" spans="1:10" ht="4.5" customHeight="1"/>
    <row r="49" spans="1:10" ht="12.75" customHeight="1">
      <c r="B49" s="337" t="str">
        <f>IF(Kalkulationsblatt!C101&lt;&gt;"",Kalkulationsblatt!C101,"")</f>
        <v/>
      </c>
      <c r="C49" s="337"/>
      <c r="D49" s="337"/>
      <c r="E49" s="337"/>
      <c r="H49" s="10" t="str">
        <f>IF(Kalkulationsblatt!I101&lt;&gt;"",Kalkulationsblatt!I101,"")</f>
        <v/>
      </c>
      <c r="I49" s="12"/>
      <c r="J49" s="11"/>
    </row>
    <row r="50" spans="1:10" ht="12.75" customHeight="1">
      <c r="B50" s="337" t="str">
        <f>IF(Kalkulationsblatt!C102&lt;&gt;"",Kalkulationsblatt!C102,"")</f>
        <v/>
      </c>
      <c r="C50" s="337"/>
      <c r="D50" s="337"/>
      <c r="E50" s="337"/>
      <c r="H50" s="10" t="str">
        <f>IF(Kalkulationsblatt!I102&lt;&gt;"",Kalkulationsblatt!I102,"")</f>
        <v/>
      </c>
      <c r="I50" s="12"/>
      <c r="J50" s="11"/>
    </row>
    <row r="51" spans="1:10" ht="12.75" customHeight="1">
      <c r="B51" s="337" t="str">
        <f>IF(Kalkulationsblatt!C103&lt;&gt;"",Kalkulationsblatt!C103,"")</f>
        <v/>
      </c>
      <c r="C51" s="337"/>
      <c r="D51" s="337"/>
      <c r="E51" s="337"/>
      <c r="H51" s="10" t="str">
        <f>IF(Kalkulationsblatt!I103&lt;&gt;"",Kalkulationsblatt!I103,"")</f>
        <v/>
      </c>
      <c r="I51" s="12"/>
      <c r="J51" s="11"/>
    </row>
    <row r="52" spans="1:10" ht="12.75" customHeight="1">
      <c r="B52" s="337" t="str">
        <f>IF(Kalkulationsblatt!C104&lt;&gt;"",Kalkulationsblatt!C104,"")</f>
        <v/>
      </c>
      <c r="C52" s="337"/>
      <c r="D52" s="337"/>
      <c r="E52" s="337"/>
      <c r="H52" s="10" t="str">
        <f>IF(Kalkulationsblatt!I104&lt;&gt;"",Kalkulationsblatt!I104,"")</f>
        <v/>
      </c>
      <c r="I52" s="12"/>
      <c r="J52" s="11"/>
    </row>
    <row r="53" spans="1:10" ht="12.75" customHeight="1">
      <c r="B53" s="337" t="str">
        <f>IF(Kalkulationsblatt!C105&lt;&gt;"",Kalkulationsblatt!C105,"")</f>
        <v/>
      </c>
      <c r="C53" s="337"/>
      <c r="D53" s="337"/>
      <c r="E53" s="337"/>
      <c r="H53" s="10" t="str">
        <f>IF(Kalkulationsblatt!I105&lt;&gt;"",Kalkulationsblatt!I105,"")</f>
        <v/>
      </c>
      <c r="I53" s="12"/>
      <c r="J53" s="11"/>
    </row>
    <row r="55" spans="1:10">
      <c r="A55" s="1" t="s">
        <v>46</v>
      </c>
      <c r="B55" s="1" t="s">
        <v>87</v>
      </c>
    </row>
    <row r="56" spans="1:10">
      <c r="A56" s="1"/>
      <c r="B56" s="1"/>
    </row>
    <row r="57" spans="1:10" ht="12.75" customHeight="1">
      <c r="A57" s="1"/>
      <c r="B57" s="341"/>
      <c r="C57" s="341"/>
      <c r="D57" s="341"/>
      <c r="E57" s="341"/>
      <c r="F57" s="341"/>
      <c r="G57" s="341"/>
      <c r="H57" s="341"/>
      <c r="I57" s="341"/>
      <c r="J57" s="341"/>
    </row>
    <row r="58" spans="1:10" ht="12.75" customHeight="1">
      <c r="A58" s="1"/>
      <c r="B58" s="341"/>
      <c r="C58" s="341"/>
      <c r="D58" s="341"/>
      <c r="E58" s="341"/>
      <c r="F58" s="341"/>
      <c r="G58" s="341"/>
      <c r="H58" s="341"/>
      <c r="I58" s="341"/>
      <c r="J58" s="341"/>
    </row>
    <row r="59" spans="1:10" ht="12.75" customHeight="1">
      <c r="A59" s="1"/>
      <c r="B59" s="341"/>
      <c r="C59" s="341"/>
      <c r="D59" s="341"/>
      <c r="E59" s="341"/>
      <c r="F59" s="341"/>
      <c r="G59" s="341"/>
      <c r="H59" s="341"/>
      <c r="I59" s="341"/>
      <c r="J59" s="341"/>
    </row>
    <row r="60" spans="1:10" ht="12.75" customHeight="1">
      <c r="A60" s="1"/>
      <c r="B60" s="341"/>
      <c r="C60" s="341"/>
      <c r="D60" s="341"/>
      <c r="E60" s="341"/>
      <c r="F60" s="341"/>
      <c r="G60" s="341"/>
      <c r="H60" s="341"/>
      <c r="I60" s="341"/>
      <c r="J60" s="341"/>
    </row>
    <row r="62" spans="1:10" ht="9.75" customHeight="1">
      <c r="A62" s="21" t="s">
        <v>95</v>
      </c>
    </row>
    <row r="63" spans="1:10" ht="9.9499999999999993" customHeight="1">
      <c r="A63" s="13" t="s">
        <v>94</v>
      </c>
    </row>
    <row r="64" spans="1:10" ht="9.9499999999999993" customHeight="1">
      <c r="A64" s="13" t="s">
        <v>93</v>
      </c>
    </row>
    <row r="67" spans="1:10">
      <c r="A67" s="14"/>
      <c r="B67" s="14"/>
      <c r="C67" s="14"/>
      <c r="H67" s="14"/>
      <c r="I67" s="14"/>
      <c r="J67" s="14"/>
    </row>
    <row r="68" spans="1:10">
      <c r="A68" s="342" t="s">
        <v>88</v>
      </c>
      <c r="B68" s="342"/>
      <c r="C68" s="342"/>
      <c r="H68" s="342" t="s">
        <v>89</v>
      </c>
      <c r="I68" s="342"/>
      <c r="J68" s="342"/>
    </row>
  </sheetData>
  <sheetProtection password="DD34" sheet="1" objects="1" scenarios="1"/>
  <customSheetViews>
    <customSheetView guid="{7D0BE349-9A86-4AC3-ABA9-D3B7B6409AA0}" showPageBreaks="1" fitToPage="1" state="hidden" view="pageLayout">
      <selection activeCell="I93" sqref="I93"/>
      <pageMargins left="0.7" right="0.7" top="0.78740157499999996" bottom="0.78740157499999996" header="0.3" footer="0.3"/>
      <pageSetup paperSize="9" scale="88" orientation="portrait" r:id="rId1"/>
    </customSheetView>
  </customSheetViews>
  <mergeCells count="35">
    <mergeCell ref="B59:J59"/>
    <mergeCell ref="B60:J60"/>
    <mergeCell ref="A68:C68"/>
    <mergeCell ref="H68:J68"/>
    <mergeCell ref="B50:E50"/>
    <mergeCell ref="B51:E51"/>
    <mergeCell ref="B52:E52"/>
    <mergeCell ref="B53:E53"/>
    <mergeCell ref="B57:J57"/>
    <mergeCell ref="B58:J58"/>
    <mergeCell ref="B49:E49"/>
    <mergeCell ref="B27:E27"/>
    <mergeCell ref="B34:E34"/>
    <mergeCell ref="B35:E35"/>
    <mergeCell ref="B36:E36"/>
    <mergeCell ref="B37:E37"/>
    <mergeCell ref="B38:E38"/>
    <mergeCell ref="B39:E39"/>
    <mergeCell ref="B40:E40"/>
    <mergeCell ref="B41:E41"/>
    <mergeCell ref="B42:E42"/>
    <mergeCell ref="B43:E43"/>
    <mergeCell ref="B26:E26"/>
    <mergeCell ref="A3:J3"/>
    <mergeCell ref="C5:D5"/>
    <mergeCell ref="C9:J9"/>
    <mergeCell ref="B18:E18"/>
    <mergeCell ref="B19:E19"/>
    <mergeCell ref="B20:E20"/>
    <mergeCell ref="B21:E21"/>
    <mergeCell ref="B22:E22"/>
    <mergeCell ref="B23:E23"/>
    <mergeCell ref="B24:E24"/>
    <mergeCell ref="B25:E25"/>
    <mergeCell ref="H5:J5"/>
  </mergeCells>
  <dataValidations count="2">
    <dataValidation type="whole" operator="greaterThan" allowBlank="1" showInputMessage="1" showErrorMessage="1" sqref="WVR983048 JF5:JF7 TB5:TB7 ACX5:ACX7 AMT5:AMT7 AWP5:AWP7 BGL5:BGL7 BQH5:BQH7 CAD5:CAD7 CJZ5:CJZ7 CTV5:CTV7 DDR5:DDR7 DNN5:DNN7 DXJ5:DXJ7 EHF5:EHF7 ERB5:ERB7 FAX5:FAX7 FKT5:FKT7 FUP5:FUP7 GEL5:GEL7 GOH5:GOH7 GYD5:GYD7 HHZ5:HHZ7 HRV5:HRV7 IBR5:IBR7 ILN5:ILN7 IVJ5:IVJ7 JFF5:JFF7 JPB5:JPB7 JYX5:JYX7 KIT5:KIT7 KSP5:KSP7 LCL5:LCL7 LMH5:LMH7 LWD5:LWD7 MFZ5:MFZ7 MPV5:MPV7 MZR5:MZR7 NJN5:NJN7 NTJ5:NTJ7 ODF5:ODF7 ONB5:ONB7 OWX5:OWX7 PGT5:PGT7 PQP5:PQP7 QAL5:QAL7 QKH5:QKH7 QUD5:QUD7 RDZ5:RDZ7 RNV5:RNV7 RXR5:RXR7 SHN5:SHN7 SRJ5:SRJ7 TBF5:TBF7 TLB5:TLB7 TUX5:TUX7 UET5:UET7 UOP5:UOP7 UYL5:UYL7 VIH5:VIH7 VSD5:VSD7 WBZ5:WBZ7 WLV5:WLV7 WVR5:WVR7 J65544 JF65544 TB65544 ACX65544 AMT65544 AWP65544 BGL65544 BQH65544 CAD65544 CJZ65544 CTV65544 DDR65544 DNN65544 DXJ65544 EHF65544 ERB65544 FAX65544 FKT65544 FUP65544 GEL65544 GOH65544 GYD65544 HHZ65544 HRV65544 IBR65544 ILN65544 IVJ65544 JFF65544 JPB65544 JYX65544 KIT65544 KSP65544 LCL65544 LMH65544 LWD65544 MFZ65544 MPV65544 MZR65544 NJN65544 NTJ65544 ODF65544 ONB65544 OWX65544 PGT65544 PQP65544 QAL65544 QKH65544 QUD65544 RDZ65544 RNV65544 RXR65544 SHN65544 SRJ65544 TBF65544 TLB65544 TUX65544 UET65544 UOP65544 UYL65544 VIH65544 VSD65544 WBZ65544 WLV65544 WVR65544 J131080 JF131080 TB131080 ACX131080 AMT131080 AWP131080 BGL131080 BQH131080 CAD131080 CJZ131080 CTV131080 DDR131080 DNN131080 DXJ131080 EHF131080 ERB131080 FAX131080 FKT131080 FUP131080 GEL131080 GOH131080 GYD131080 HHZ131080 HRV131080 IBR131080 ILN131080 IVJ131080 JFF131080 JPB131080 JYX131080 KIT131080 KSP131080 LCL131080 LMH131080 LWD131080 MFZ131080 MPV131080 MZR131080 NJN131080 NTJ131080 ODF131080 ONB131080 OWX131080 PGT131080 PQP131080 QAL131080 QKH131080 QUD131080 RDZ131080 RNV131080 RXR131080 SHN131080 SRJ131080 TBF131080 TLB131080 TUX131080 UET131080 UOP131080 UYL131080 VIH131080 VSD131080 WBZ131080 WLV131080 WVR131080 J196616 JF196616 TB196616 ACX196616 AMT196616 AWP196616 BGL196616 BQH196616 CAD196616 CJZ196616 CTV196616 DDR196616 DNN196616 DXJ196616 EHF196616 ERB196616 FAX196616 FKT196616 FUP196616 GEL196616 GOH196616 GYD196616 HHZ196616 HRV196616 IBR196616 ILN196616 IVJ196616 JFF196616 JPB196616 JYX196616 KIT196616 KSP196616 LCL196616 LMH196616 LWD196616 MFZ196616 MPV196616 MZR196616 NJN196616 NTJ196616 ODF196616 ONB196616 OWX196616 PGT196616 PQP196616 QAL196616 QKH196616 QUD196616 RDZ196616 RNV196616 RXR196616 SHN196616 SRJ196616 TBF196616 TLB196616 TUX196616 UET196616 UOP196616 UYL196616 VIH196616 VSD196616 WBZ196616 WLV196616 WVR196616 J262152 JF262152 TB262152 ACX262152 AMT262152 AWP262152 BGL262152 BQH262152 CAD262152 CJZ262152 CTV262152 DDR262152 DNN262152 DXJ262152 EHF262152 ERB262152 FAX262152 FKT262152 FUP262152 GEL262152 GOH262152 GYD262152 HHZ262152 HRV262152 IBR262152 ILN262152 IVJ262152 JFF262152 JPB262152 JYX262152 KIT262152 KSP262152 LCL262152 LMH262152 LWD262152 MFZ262152 MPV262152 MZR262152 NJN262152 NTJ262152 ODF262152 ONB262152 OWX262152 PGT262152 PQP262152 QAL262152 QKH262152 QUD262152 RDZ262152 RNV262152 RXR262152 SHN262152 SRJ262152 TBF262152 TLB262152 TUX262152 UET262152 UOP262152 UYL262152 VIH262152 VSD262152 WBZ262152 WLV262152 WVR262152 J327688 JF327688 TB327688 ACX327688 AMT327688 AWP327688 BGL327688 BQH327688 CAD327688 CJZ327688 CTV327688 DDR327688 DNN327688 DXJ327688 EHF327688 ERB327688 FAX327688 FKT327688 FUP327688 GEL327688 GOH327688 GYD327688 HHZ327688 HRV327688 IBR327688 ILN327688 IVJ327688 JFF327688 JPB327688 JYX327688 KIT327688 KSP327688 LCL327688 LMH327688 LWD327688 MFZ327688 MPV327688 MZR327688 NJN327688 NTJ327688 ODF327688 ONB327688 OWX327688 PGT327688 PQP327688 QAL327688 QKH327688 QUD327688 RDZ327688 RNV327688 RXR327688 SHN327688 SRJ327688 TBF327688 TLB327688 TUX327688 UET327688 UOP327688 UYL327688 VIH327688 VSD327688 WBZ327688 WLV327688 WVR327688 J393224 JF393224 TB393224 ACX393224 AMT393224 AWP393224 BGL393224 BQH393224 CAD393224 CJZ393224 CTV393224 DDR393224 DNN393224 DXJ393224 EHF393224 ERB393224 FAX393224 FKT393224 FUP393224 GEL393224 GOH393224 GYD393224 HHZ393224 HRV393224 IBR393224 ILN393224 IVJ393224 JFF393224 JPB393224 JYX393224 KIT393224 KSP393224 LCL393224 LMH393224 LWD393224 MFZ393224 MPV393224 MZR393224 NJN393224 NTJ393224 ODF393224 ONB393224 OWX393224 PGT393224 PQP393224 QAL393224 QKH393224 QUD393224 RDZ393224 RNV393224 RXR393224 SHN393224 SRJ393224 TBF393224 TLB393224 TUX393224 UET393224 UOP393224 UYL393224 VIH393224 VSD393224 WBZ393224 WLV393224 WVR393224 J458760 JF458760 TB458760 ACX458760 AMT458760 AWP458760 BGL458760 BQH458760 CAD458760 CJZ458760 CTV458760 DDR458760 DNN458760 DXJ458760 EHF458760 ERB458760 FAX458760 FKT458760 FUP458760 GEL458760 GOH458760 GYD458760 HHZ458760 HRV458760 IBR458760 ILN458760 IVJ458760 JFF458760 JPB458760 JYX458760 KIT458760 KSP458760 LCL458760 LMH458760 LWD458760 MFZ458760 MPV458760 MZR458760 NJN458760 NTJ458760 ODF458760 ONB458760 OWX458760 PGT458760 PQP458760 QAL458760 QKH458760 QUD458760 RDZ458760 RNV458760 RXR458760 SHN458760 SRJ458760 TBF458760 TLB458760 TUX458760 UET458760 UOP458760 UYL458760 VIH458760 VSD458760 WBZ458760 WLV458760 WVR458760 J524296 JF524296 TB524296 ACX524296 AMT524296 AWP524296 BGL524296 BQH524296 CAD524296 CJZ524296 CTV524296 DDR524296 DNN524296 DXJ524296 EHF524296 ERB524296 FAX524296 FKT524296 FUP524296 GEL524296 GOH524296 GYD524296 HHZ524296 HRV524296 IBR524296 ILN524296 IVJ524296 JFF524296 JPB524296 JYX524296 KIT524296 KSP524296 LCL524296 LMH524296 LWD524296 MFZ524296 MPV524296 MZR524296 NJN524296 NTJ524296 ODF524296 ONB524296 OWX524296 PGT524296 PQP524296 QAL524296 QKH524296 QUD524296 RDZ524296 RNV524296 RXR524296 SHN524296 SRJ524296 TBF524296 TLB524296 TUX524296 UET524296 UOP524296 UYL524296 VIH524296 VSD524296 WBZ524296 WLV524296 WVR524296 J589832 JF589832 TB589832 ACX589832 AMT589832 AWP589832 BGL589832 BQH589832 CAD589832 CJZ589832 CTV589832 DDR589832 DNN589832 DXJ589832 EHF589832 ERB589832 FAX589832 FKT589832 FUP589832 GEL589832 GOH589832 GYD589832 HHZ589832 HRV589832 IBR589832 ILN589832 IVJ589832 JFF589832 JPB589832 JYX589832 KIT589832 KSP589832 LCL589832 LMH589832 LWD589832 MFZ589832 MPV589832 MZR589832 NJN589832 NTJ589832 ODF589832 ONB589832 OWX589832 PGT589832 PQP589832 QAL589832 QKH589832 QUD589832 RDZ589832 RNV589832 RXR589832 SHN589832 SRJ589832 TBF589832 TLB589832 TUX589832 UET589832 UOP589832 UYL589832 VIH589832 VSD589832 WBZ589832 WLV589832 WVR589832 J655368 JF655368 TB655368 ACX655368 AMT655368 AWP655368 BGL655368 BQH655368 CAD655368 CJZ655368 CTV655368 DDR655368 DNN655368 DXJ655368 EHF655368 ERB655368 FAX655368 FKT655368 FUP655368 GEL655368 GOH655368 GYD655368 HHZ655368 HRV655368 IBR655368 ILN655368 IVJ655368 JFF655368 JPB655368 JYX655368 KIT655368 KSP655368 LCL655368 LMH655368 LWD655368 MFZ655368 MPV655368 MZR655368 NJN655368 NTJ655368 ODF655368 ONB655368 OWX655368 PGT655368 PQP655368 QAL655368 QKH655368 QUD655368 RDZ655368 RNV655368 RXR655368 SHN655368 SRJ655368 TBF655368 TLB655368 TUX655368 UET655368 UOP655368 UYL655368 VIH655368 VSD655368 WBZ655368 WLV655368 WVR655368 J720904 JF720904 TB720904 ACX720904 AMT720904 AWP720904 BGL720904 BQH720904 CAD720904 CJZ720904 CTV720904 DDR720904 DNN720904 DXJ720904 EHF720904 ERB720904 FAX720904 FKT720904 FUP720904 GEL720904 GOH720904 GYD720904 HHZ720904 HRV720904 IBR720904 ILN720904 IVJ720904 JFF720904 JPB720904 JYX720904 KIT720904 KSP720904 LCL720904 LMH720904 LWD720904 MFZ720904 MPV720904 MZR720904 NJN720904 NTJ720904 ODF720904 ONB720904 OWX720904 PGT720904 PQP720904 QAL720904 QKH720904 QUD720904 RDZ720904 RNV720904 RXR720904 SHN720904 SRJ720904 TBF720904 TLB720904 TUX720904 UET720904 UOP720904 UYL720904 VIH720904 VSD720904 WBZ720904 WLV720904 WVR720904 J786440 JF786440 TB786440 ACX786440 AMT786440 AWP786440 BGL786440 BQH786440 CAD786440 CJZ786440 CTV786440 DDR786440 DNN786440 DXJ786440 EHF786440 ERB786440 FAX786440 FKT786440 FUP786440 GEL786440 GOH786440 GYD786440 HHZ786440 HRV786440 IBR786440 ILN786440 IVJ786440 JFF786440 JPB786440 JYX786440 KIT786440 KSP786440 LCL786440 LMH786440 LWD786440 MFZ786440 MPV786440 MZR786440 NJN786440 NTJ786440 ODF786440 ONB786440 OWX786440 PGT786440 PQP786440 QAL786440 QKH786440 QUD786440 RDZ786440 RNV786440 RXR786440 SHN786440 SRJ786440 TBF786440 TLB786440 TUX786440 UET786440 UOP786440 UYL786440 VIH786440 VSD786440 WBZ786440 WLV786440 WVR786440 J851976 JF851976 TB851976 ACX851976 AMT851976 AWP851976 BGL851976 BQH851976 CAD851976 CJZ851976 CTV851976 DDR851976 DNN851976 DXJ851976 EHF851976 ERB851976 FAX851976 FKT851976 FUP851976 GEL851976 GOH851976 GYD851976 HHZ851976 HRV851976 IBR851976 ILN851976 IVJ851976 JFF851976 JPB851976 JYX851976 KIT851976 KSP851976 LCL851976 LMH851976 LWD851976 MFZ851976 MPV851976 MZR851976 NJN851976 NTJ851976 ODF851976 ONB851976 OWX851976 PGT851976 PQP851976 QAL851976 QKH851976 QUD851976 RDZ851976 RNV851976 RXR851976 SHN851976 SRJ851976 TBF851976 TLB851976 TUX851976 UET851976 UOP851976 UYL851976 VIH851976 VSD851976 WBZ851976 WLV851976 WVR851976 J917512 JF917512 TB917512 ACX917512 AMT917512 AWP917512 BGL917512 BQH917512 CAD917512 CJZ917512 CTV917512 DDR917512 DNN917512 DXJ917512 EHF917512 ERB917512 FAX917512 FKT917512 FUP917512 GEL917512 GOH917512 GYD917512 HHZ917512 HRV917512 IBR917512 ILN917512 IVJ917512 JFF917512 JPB917512 JYX917512 KIT917512 KSP917512 LCL917512 LMH917512 LWD917512 MFZ917512 MPV917512 MZR917512 NJN917512 NTJ917512 ODF917512 ONB917512 OWX917512 PGT917512 PQP917512 QAL917512 QKH917512 QUD917512 RDZ917512 RNV917512 RXR917512 SHN917512 SRJ917512 TBF917512 TLB917512 TUX917512 UET917512 UOP917512 UYL917512 VIH917512 VSD917512 WBZ917512 WLV917512 WVR917512 J983048 JF983048 TB983048 ACX983048 AMT983048 AWP983048 BGL983048 BQH983048 CAD983048 CJZ983048 CTV983048 DDR983048 DNN983048 DXJ983048 EHF983048 ERB983048 FAX983048 FKT983048 FUP983048 GEL983048 GOH983048 GYD983048 HHZ983048 HRV983048 IBR983048 ILN983048 IVJ983048 JFF983048 JPB983048 JYX983048 KIT983048 KSP983048 LCL983048 LMH983048 LWD983048 MFZ983048 MPV983048 MZR983048 NJN983048 NTJ983048 ODF983048 ONB983048 OWX983048 PGT983048 PQP983048 QAL983048 QKH983048 QUD983048 RDZ983048 RNV983048 RXR983048 SHN983048 SRJ983048 TBF983048 TLB983048 TUX983048 UET983048 UOP983048 UYL983048 VIH983048 VSD983048 WBZ983048 WLV983048" xr:uid="{00000000-0002-0000-0100-000000000000}">
      <formula1>2008</formula1>
    </dataValidation>
    <dataValidation type="whole" allowBlank="1" showInputMessage="1" showErrorMessage="1" sqref="WVO983048 JC5:JC7 SY5:SY7 ACU5:ACU7 AMQ5:AMQ7 AWM5:AWM7 BGI5:BGI7 BQE5:BQE7 CAA5:CAA7 CJW5:CJW7 CTS5:CTS7 DDO5:DDO7 DNK5:DNK7 DXG5:DXG7 EHC5:EHC7 EQY5:EQY7 FAU5:FAU7 FKQ5:FKQ7 FUM5:FUM7 GEI5:GEI7 GOE5:GOE7 GYA5:GYA7 HHW5:HHW7 HRS5:HRS7 IBO5:IBO7 ILK5:ILK7 IVG5:IVG7 JFC5:JFC7 JOY5:JOY7 JYU5:JYU7 KIQ5:KIQ7 KSM5:KSM7 LCI5:LCI7 LME5:LME7 LWA5:LWA7 MFW5:MFW7 MPS5:MPS7 MZO5:MZO7 NJK5:NJK7 NTG5:NTG7 ODC5:ODC7 OMY5:OMY7 OWU5:OWU7 PGQ5:PGQ7 PQM5:PQM7 QAI5:QAI7 QKE5:QKE7 QUA5:QUA7 RDW5:RDW7 RNS5:RNS7 RXO5:RXO7 SHK5:SHK7 SRG5:SRG7 TBC5:TBC7 TKY5:TKY7 TUU5:TUU7 UEQ5:UEQ7 UOM5:UOM7 UYI5:UYI7 VIE5:VIE7 VSA5:VSA7 WBW5:WBW7 WLS5:WLS7 WVO5:WVO7 G65544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G131080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G196616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G262152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G327688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G393224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G458760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G524296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G589832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G655368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G720904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G786440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G851976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G917512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G983048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H5:H7" xr:uid="{00000000-0002-0000-0100-000001000000}">
      <formula1>1</formula1>
      <formula2>12</formula2>
    </dataValidation>
  </dataValidations>
  <pageMargins left="0.7" right="0.7" top="0.78740157499999996" bottom="0.78740157499999996" header="0.3" footer="0.3"/>
  <pageSetup paperSize="9" scale="91"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tabColor rgb="FFC00000"/>
  </sheetPr>
  <dimension ref="A1:J33"/>
  <sheetViews>
    <sheetView workbookViewId="0">
      <selection activeCell="I4" sqref="I4:I20"/>
    </sheetView>
  </sheetViews>
  <sheetFormatPr baseColWidth="10" defaultColWidth="11.5703125" defaultRowHeight="14.25"/>
  <cols>
    <col min="1" max="1" width="11.5703125" style="32"/>
    <col min="2" max="2" width="35.42578125" style="32" customWidth="1"/>
    <col min="3" max="3" width="8.85546875" style="32" customWidth="1"/>
    <col min="4" max="4" width="28.5703125" style="32" customWidth="1"/>
    <col min="5" max="16384" width="11.5703125" style="32"/>
  </cols>
  <sheetData>
    <row r="1" spans="1:10">
      <c r="I1" s="167" t="s">
        <v>1189</v>
      </c>
    </row>
    <row r="2" spans="1:10">
      <c r="B2" s="31" t="s">
        <v>110</v>
      </c>
      <c r="C2" s="31"/>
      <c r="D2" s="31"/>
      <c r="E2" s="31" t="s">
        <v>103</v>
      </c>
      <c r="F2" s="31"/>
      <c r="G2" s="31"/>
    </row>
    <row r="3" spans="1:10">
      <c r="B3" s="34">
        <f>YEAR(Kalkulationsblatt!Q22)</f>
        <v>1900</v>
      </c>
      <c r="D3" s="31" t="s">
        <v>107</v>
      </c>
      <c r="E3" s="31">
        <v>2013</v>
      </c>
      <c r="F3" s="31">
        <v>2014</v>
      </c>
      <c r="G3" s="31">
        <v>2015</v>
      </c>
      <c r="H3" s="31">
        <v>2016</v>
      </c>
      <c r="I3" s="31">
        <v>2017</v>
      </c>
      <c r="J3" s="31">
        <v>2018</v>
      </c>
    </row>
    <row r="4" spans="1:10">
      <c r="A4" s="31" t="s">
        <v>30</v>
      </c>
      <c r="B4" s="33" t="e">
        <f>HLOOKUP(YEAR(Kalkulationsblatt!$Q$22),$E$3:$DG$23,2,TRUE)</f>
        <v>#N/A</v>
      </c>
      <c r="C4" s="31"/>
      <c r="D4" s="31" t="s">
        <v>30</v>
      </c>
      <c r="E4" s="31">
        <v>54.53</v>
      </c>
      <c r="F4" s="31">
        <v>54.53</v>
      </c>
      <c r="G4" s="31">
        <v>56.13</v>
      </c>
      <c r="H4" s="31">
        <v>56.13</v>
      </c>
      <c r="I4" s="31">
        <v>59.78</v>
      </c>
      <c r="J4" s="31">
        <v>59.78</v>
      </c>
    </row>
    <row r="5" spans="1:10">
      <c r="A5" s="31" t="s">
        <v>31</v>
      </c>
      <c r="B5" s="33" t="e">
        <f>HLOOKUP(YEAR(Kalkulationsblatt!$Q$22),$E$3:$DG$23,3,TRUE)</f>
        <v>#N/A</v>
      </c>
      <c r="C5" s="31"/>
      <c r="D5" s="31" t="s">
        <v>31</v>
      </c>
      <c r="E5" s="31">
        <v>54.53</v>
      </c>
      <c r="F5" s="31">
        <v>54.53</v>
      </c>
      <c r="G5" s="31">
        <v>56.13</v>
      </c>
      <c r="H5" s="31">
        <v>56.13</v>
      </c>
      <c r="I5" s="31">
        <v>59.78</v>
      </c>
      <c r="J5" s="31">
        <v>59.78</v>
      </c>
    </row>
    <row r="6" spans="1:10">
      <c r="A6" s="31" t="s">
        <v>33</v>
      </c>
      <c r="B6" s="33" t="e">
        <f>HLOOKUP(YEAR(Kalkulationsblatt!$Q$22),$E$3:$DG$23,4,TRUE)</f>
        <v>#N/A</v>
      </c>
      <c r="C6" s="31"/>
      <c r="D6" s="31" t="s">
        <v>33</v>
      </c>
      <c r="E6" s="31">
        <v>25.22</v>
      </c>
      <c r="F6" s="31">
        <v>25.93</v>
      </c>
      <c r="G6" s="31">
        <v>26.64</v>
      </c>
      <c r="H6" s="31">
        <v>26.64</v>
      </c>
      <c r="I6" s="31">
        <v>28.44</v>
      </c>
      <c r="J6" s="31">
        <v>28.44</v>
      </c>
    </row>
    <row r="7" spans="1:10">
      <c r="A7" s="31" t="s">
        <v>35</v>
      </c>
      <c r="B7" s="33" t="e">
        <f>HLOOKUP(YEAR(Kalkulationsblatt!$Q$22),$E$3:$DG$23,5,TRUE)</f>
        <v>#N/A</v>
      </c>
      <c r="C7" s="31"/>
      <c r="D7" s="31" t="s">
        <v>35</v>
      </c>
      <c r="E7" s="31">
        <v>25.22</v>
      </c>
      <c r="F7" s="31">
        <v>25.93</v>
      </c>
      <c r="G7" s="31">
        <v>26.64</v>
      </c>
      <c r="H7" s="31">
        <v>26.64</v>
      </c>
      <c r="I7" s="31">
        <v>28.44</v>
      </c>
      <c r="J7" s="31">
        <v>28.44</v>
      </c>
    </row>
    <row r="8" spans="1:10">
      <c r="A8" s="31" t="s">
        <v>37</v>
      </c>
      <c r="B8" s="33" t="e">
        <f>HLOOKUP(YEAR(Kalkulationsblatt!$Q$22),$E$3:$DG$23,6,TRUE)</f>
        <v>#N/A</v>
      </c>
      <c r="C8" s="31"/>
      <c r="D8" s="31" t="s">
        <v>37</v>
      </c>
      <c r="E8" s="31">
        <v>25.22</v>
      </c>
      <c r="F8" s="31">
        <v>25.93</v>
      </c>
      <c r="G8" s="31">
        <v>26.64</v>
      </c>
      <c r="H8" s="31">
        <v>26.64</v>
      </c>
      <c r="I8" s="31">
        <v>28.44</v>
      </c>
      <c r="J8" s="31">
        <v>28.44</v>
      </c>
    </row>
    <row r="9" spans="1:10">
      <c r="A9" s="31" t="s">
        <v>38</v>
      </c>
      <c r="B9" s="33" t="e">
        <f>HLOOKUP(YEAR(Kalkulationsblatt!$Q$22),$E$3:$DG$23,7,TRUE)</f>
        <v>#N/A</v>
      </c>
      <c r="C9" s="31"/>
      <c r="D9" s="31" t="s">
        <v>38</v>
      </c>
      <c r="E9" s="31">
        <v>28.6</v>
      </c>
      <c r="F9" s="31">
        <v>29.31</v>
      </c>
      <c r="G9" s="31">
        <v>30.2</v>
      </c>
      <c r="H9" s="31">
        <v>30.2</v>
      </c>
      <c r="I9" s="31">
        <v>32.07</v>
      </c>
      <c r="J9" s="31">
        <v>32.07</v>
      </c>
    </row>
    <row r="10" spans="1:10">
      <c r="A10" s="31" t="s">
        <v>39</v>
      </c>
      <c r="B10" s="33" t="e">
        <f>HLOOKUP(YEAR(Kalkulationsblatt!$Q$22),$E$3:$DG$23,8,TRUE)</f>
        <v>#N/A</v>
      </c>
      <c r="C10" s="31"/>
      <c r="D10" s="31" t="s">
        <v>39</v>
      </c>
      <c r="E10" s="31">
        <v>28.6</v>
      </c>
      <c r="F10" s="31">
        <v>29.31</v>
      </c>
      <c r="G10" s="31">
        <v>30.2</v>
      </c>
      <c r="H10" s="31">
        <v>30.2</v>
      </c>
      <c r="I10" s="31">
        <v>32.07</v>
      </c>
      <c r="J10" s="31">
        <v>32.07</v>
      </c>
    </row>
    <row r="11" spans="1:10">
      <c r="A11" s="31" t="s">
        <v>40</v>
      </c>
      <c r="B11" s="33" t="e">
        <f>HLOOKUP(YEAR(Kalkulationsblatt!$Q$22),$E$3:$DG$23,9,TRUE)</f>
        <v>#N/A</v>
      </c>
      <c r="C11" s="31"/>
      <c r="D11" s="31" t="s">
        <v>40</v>
      </c>
      <c r="E11" s="31">
        <v>28.6</v>
      </c>
      <c r="F11" s="31">
        <v>29.31</v>
      </c>
      <c r="G11" s="31">
        <v>30.2</v>
      </c>
      <c r="H11" s="31">
        <v>30.2</v>
      </c>
      <c r="I11" s="31">
        <v>32.07</v>
      </c>
      <c r="J11" s="31">
        <v>32.07</v>
      </c>
    </row>
    <row r="12" spans="1:10">
      <c r="A12" s="31" t="s">
        <v>41</v>
      </c>
      <c r="B12" s="33" t="e">
        <f>HLOOKUP(YEAR(Kalkulationsblatt!$Q$22),$E$3:$DG$23,10,TRUE)</f>
        <v>#N/A</v>
      </c>
      <c r="C12" s="31"/>
      <c r="D12" s="31" t="s">
        <v>41</v>
      </c>
      <c r="E12" s="31">
        <v>28.6</v>
      </c>
      <c r="F12" s="31">
        <v>29.31</v>
      </c>
      <c r="G12" s="31">
        <v>30.2</v>
      </c>
      <c r="H12" s="31">
        <v>30.2</v>
      </c>
      <c r="I12" s="31">
        <v>32.07</v>
      </c>
      <c r="J12" s="31">
        <v>32.07</v>
      </c>
    </row>
    <row r="13" spans="1:10">
      <c r="A13" s="31" t="s">
        <v>42</v>
      </c>
      <c r="B13" s="33" t="e">
        <f>HLOOKUP(YEAR(Kalkulationsblatt!$Q$22),$E$3:$DG$23,11,TRUE)</f>
        <v>#N/A</v>
      </c>
      <c r="C13" s="31"/>
      <c r="D13" s="31" t="s">
        <v>42</v>
      </c>
      <c r="E13" s="31">
        <v>33.96</v>
      </c>
      <c r="F13" s="31">
        <v>34.81</v>
      </c>
      <c r="G13" s="31">
        <v>35.880000000000003</v>
      </c>
      <c r="H13" s="31">
        <v>35.880000000000003</v>
      </c>
      <c r="I13" s="31">
        <v>38.22</v>
      </c>
      <c r="J13" s="31">
        <v>38.22</v>
      </c>
    </row>
    <row r="14" spans="1:10">
      <c r="A14" s="31" t="s">
        <v>43</v>
      </c>
      <c r="B14" s="33" t="e">
        <f>HLOOKUP(YEAR(Kalkulationsblatt!$Q$22),$E$3:$DG$23,12,TRUE)</f>
        <v>#N/A</v>
      </c>
      <c r="C14" s="31"/>
      <c r="D14" s="31" t="s">
        <v>43</v>
      </c>
      <c r="E14" s="31">
        <v>45.32</v>
      </c>
      <c r="F14" s="31">
        <v>44.76</v>
      </c>
      <c r="G14" s="31">
        <v>46.18</v>
      </c>
      <c r="H14" s="31">
        <v>46.18</v>
      </c>
      <c r="I14" s="31">
        <v>49.28</v>
      </c>
      <c r="J14" s="31">
        <v>49.28</v>
      </c>
    </row>
    <row r="15" spans="1:10">
      <c r="A15" s="31" t="s">
        <v>44</v>
      </c>
      <c r="B15" s="33" t="e">
        <f>HLOOKUP(YEAR(Kalkulationsblatt!$Q$22),$E$3:$DG$23,13,TRUE)</f>
        <v>#N/A</v>
      </c>
      <c r="C15" s="31"/>
      <c r="D15" s="31" t="s">
        <v>44</v>
      </c>
      <c r="E15" s="31">
        <v>45.32</v>
      </c>
      <c r="F15" s="31">
        <v>44.76</v>
      </c>
      <c r="G15" s="31">
        <v>46.18</v>
      </c>
      <c r="H15" s="31">
        <v>46.18</v>
      </c>
      <c r="I15" s="31">
        <v>49.28</v>
      </c>
      <c r="J15" s="31">
        <v>49.28</v>
      </c>
    </row>
    <row r="16" spans="1:10">
      <c r="A16" s="31" t="s">
        <v>45</v>
      </c>
      <c r="B16" s="33" t="e">
        <f>HLOOKUP(YEAR(Kalkulationsblatt!$Q$22),$E$3:$DG$23,14,TRUE)</f>
        <v>#N/A</v>
      </c>
      <c r="C16" s="31"/>
      <c r="D16" s="31" t="s">
        <v>45</v>
      </c>
      <c r="E16" s="31">
        <v>8.9</v>
      </c>
      <c r="F16" s="31">
        <v>9.16</v>
      </c>
      <c r="G16" s="31">
        <v>9.16</v>
      </c>
      <c r="H16" s="31">
        <v>9.16</v>
      </c>
      <c r="I16" s="31">
        <v>9.58</v>
      </c>
      <c r="J16" s="31">
        <v>9.58</v>
      </c>
    </row>
    <row r="17" spans="1:10">
      <c r="A17" s="31" t="s">
        <v>47</v>
      </c>
      <c r="B17" s="33" t="e">
        <f>HLOOKUP(YEAR(Kalkulationsblatt!$Q$22),$E$3:$DG$23,15,TRUE)</f>
        <v>#N/A</v>
      </c>
      <c r="C17" s="31"/>
      <c r="D17" s="31" t="s">
        <v>47</v>
      </c>
      <c r="E17" s="31">
        <v>54.53</v>
      </c>
      <c r="F17" s="31">
        <v>54.53</v>
      </c>
      <c r="G17" s="31">
        <v>56.13</v>
      </c>
      <c r="H17" s="31">
        <v>56.13</v>
      </c>
      <c r="I17" s="31">
        <v>59.78</v>
      </c>
      <c r="J17" s="31">
        <v>59.78</v>
      </c>
    </row>
    <row r="18" spans="1:10">
      <c r="A18" s="31" t="s">
        <v>48</v>
      </c>
      <c r="B18" s="33" t="e">
        <f>HLOOKUP(YEAR(Kalkulationsblatt!$Q$22),$E$3:$DG$23,16,TRUE)</f>
        <v>#N/A</v>
      </c>
      <c r="C18" s="31"/>
      <c r="D18" s="31" t="s">
        <v>48</v>
      </c>
      <c r="E18" s="31">
        <v>54.53</v>
      </c>
      <c r="F18" s="31">
        <v>54.53</v>
      </c>
      <c r="G18" s="31">
        <v>56.13</v>
      </c>
      <c r="H18" s="31">
        <v>56.13</v>
      </c>
      <c r="I18" s="31">
        <v>59.78</v>
      </c>
      <c r="J18" s="31">
        <v>59.78</v>
      </c>
    </row>
    <row r="19" spans="1:10">
      <c r="A19" s="31" t="s">
        <v>105</v>
      </c>
      <c r="B19" s="33" t="e">
        <f>HLOOKUP(YEAR(Kalkulationsblatt!$Q$22),$E$3:$DG$23,17,TRUE)</f>
        <v>#N/A</v>
      </c>
      <c r="C19" s="31"/>
      <c r="D19" s="31" t="s">
        <v>105</v>
      </c>
      <c r="E19" s="31">
        <v>10.38</v>
      </c>
      <c r="F19" s="31">
        <v>10.68</v>
      </c>
      <c r="G19" s="31">
        <v>10.68</v>
      </c>
      <c r="H19" s="31">
        <v>10.68</v>
      </c>
      <c r="I19" s="31">
        <v>11.15</v>
      </c>
      <c r="J19" s="31">
        <v>11.15</v>
      </c>
    </row>
    <row r="20" spans="1:10">
      <c r="A20" s="31" t="s">
        <v>104</v>
      </c>
      <c r="B20" s="33" t="e">
        <f>HLOOKUP(YEAR(Kalkulationsblatt!$Q$22),$E$3:$DG$23,18,TRUE)</f>
        <v>#N/A</v>
      </c>
      <c r="C20" s="31"/>
      <c r="D20" s="31" t="s">
        <v>104</v>
      </c>
      <c r="E20" s="31">
        <v>14.07</v>
      </c>
      <c r="F20" s="31">
        <v>14.49</v>
      </c>
      <c r="G20" s="31">
        <v>14.49</v>
      </c>
      <c r="H20" s="31">
        <v>14.49</v>
      </c>
      <c r="I20" s="31">
        <v>15.14</v>
      </c>
      <c r="J20" s="31">
        <v>15.14</v>
      </c>
    </row>
    <row r="21" spans="1:10">
      <c r="E21" s="31"/>
      <c r="F21" s="31"/>
      <c r="G21" s="31"/>
    </row>
    <row r="22" spans="1:10">
      <c r="E22" s="31"/>
      <c r="F22" s="31"/>
      <c r="G22" s="31"/>
    </row>
    <row r="23" spans="1:10">
      <c r="E23" s="31"/>
      <c r="F23" s="31"/>
      <c r="G23" s="31"/>
    </row>
    <row r="24" spans="1:10">
      <c r="E24" s="31"/>
      <c r="F24" s="31"/>
      <c r="G24" s="31"/>
    </row>
    <row r="25" spans="1:10">
      <c r="E25" s="31"/>
      <c r="F25" s="31"/>
      <c r="G25" s="31"/>
    </row>
    <row r="26" spans="1:10">
      <c r="E26" s="31"/>
      <c r="F26" s="31"/>
      <c r="G26" s="31"/>
    </row>
    <row r="27" spans="1:10">
      <c r="E27" s="31"/>
      <c r="F27" s="31"/>
      <c r="G27" s="31"/>
    </row>
    <row r="28" spans="1:10">
      <c r="E28" s="31"/>
      <c r="F28" s="31"/>
      <c r="G28" s="31"/>
    </row>
    <row r="29" spans="1:10">
      <c r="E29" s="31"/>
      <c r="F29" s="31"/>
      <c r="G29" s="31"/>
    </row>
    <row r="30" spans="1:10">
      <c r="E30" s="31"/>
      <c r="F30" s="31"/>
      <c r="G30" s="31"/>
    </row>
    <row r="31" spans="1:10">
      <c r="E31" s="31"/>
      <c r="F31" s="31"/>
      <c r="G31" s="31"/>
    </row>
    <row r="32" spans="1:10">
      <c r="E32" s="31"/>
      <c r="F32" s="31"/>
      <c r="G32" s="31"/>
    </row>
    <row r="33" spans="5:7">
      <c r="E33" s="31"/>
      <c r="F33" s="31"/>
      <c r="G33" s="31"/>
    </row>
  </sheetData>
  <customSheetViews>
    <customSheetView guid="{7D0BE349-9A86-4AC3-ABA9-D3B7B6409AA0}" state="hidden">
      <selection activeCell="I93" sqref="I93"/>
      <pageMargins left="0.7" right="0.7" top="0.78740157499999996" bottom="0.78740157499999996" header="0.3" footer="0.3"/>
    </customSheetView>
  </customSheetView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tabColor rgb="FFC00000"/>
  </sheetPr>
  <dimension ref="A2:J25"/>
  <sheetViews>
    <sheetView workbookViewId="0">
      <selection activeCell="I4" sqref="I4:I20"/>
    </sheetView>
  </sheetViews>
  <sheetFormatPr baseColWidth="10" defaultRowHeight="15"/>
  <cols>
    <col min="1" max="1" width="11.5703125" style="32"/>
    <col min="2" max="2" width="35.42578125" style="32" customWidth="1"/>
    <col min="3" max="3" width="8.85546875" style="32" customWidth="1"/>
    <col min="4" max="4" width="28.5703125" style="32" customWidth="1"/>
    <col min="5" max="5" width="29.140625" bestFit="1" customWidth="1"/>
  </cols>
  <sheetData>
    <row r="2" spans="1:10">
      <c r="B2" s="31" t="s">
        <v>110</v>
      </c>
      <c r="C2" s="31"/>
      <c r="D2" s="31"/>
      <c r="E2" s="15" t="s">
        <v>106</v>
      </c>
      <c r="F2" s="15"/>
      <c r="G2" s="15"/>
      <c r="H2" s="15"/>
    </row>
    <row r="3" spans="1:10">
      <c r="B3" s="34">
        <f>YEAR(Kalkulationsblatt!Q22)</f>
        <v>1900</v>
      </c>
      <c r="D3" s="31" t="s">
        <v>107</v>
      </c>
      <c r="E3" s="15">
        <v>2013</v>
      </c>
      <c r="F3" s="15">
        <v>2014</v>
      </c>
      <c r="G3" s="15">
        <v>2015</v>
      </c>
      <c r="H3" s="15">
        <v>2016</v>
      </c>
      <c r="I3" s="15">
        <v>2017</v>
      </c>
      <c r="J3" s="15">
        <v>2018</v>
      </c>
    </row>
    <row r="4" spans="1:10">
      <c r="A4" s="31" t="s">
        <v>30</v>
      </c>
      <c r="B4" s="33" t="e">
        <f>HLOOKUP(YEAR(Kalkulationsblatt!$Q$22),$E$3:$DF$23,2,TRUE)</f>
        <v>#N/A</v>
      </c>
      <c r="C4" s="31"/>
      <c r="D4" s="31" t="s">
        <v>30</v>
      </c>
      <c r="E4" s="15">
        <v>52.19</v>
      </c>
      <c r="F4" s="15">
        <v>53.06</v>
      </c>
      <c r="G4" s="15">
        <v>53.06</v>
      </c>
      <c r="H4" s="15">
        <v>53.06</v>
      </c>
      <c r="I4" s="15">
        <v>59.34</v>
      </c>
      <c r="J4" s="15">
        <v>59.34</v>
      </c>
    </row>
    <row r="5" spans="1:10">
      <c r="A5" s="31" t="s">
        <v>31</v>
      </c>
      <c r="B5" s="33" t="e">
        <f>HLOOKUP(YEAR(Kalkulationsblatt!$Q$22),$E$3:$DF$23,3,TRUE)</f>
        <v>#N/A</v>
      </c>
      <c r="C5" s="31"/>
      <c r="D5" s="31" t="s">
        <v>31</v>
      </c>
      <c r="E5" s="15">
        <v>59.35</v>
      </c>
      <c r="F5" s="15">
        <v>60.73</v>
      </c>
      <c r="G5" s="15">
        <v>60.73</v>
      </c>
      <c r="H5" s="15">
        <v>60.73</v>
      </c>
      <c r="I5" s="15">
        <v>67.77</v>
      </c>
      <c r="J5" s="15">
        <v>67.77</v>
      </c>
    </row>
    <row r="6" spans="1:10">
      <c r="A6" s="31" t="s">
        <v>33</v>
      </c>
      <c r="B6" s="33" t="e">
        <f>HLOOKUP(YEAR(Kalkulationsblatt!$Q$22),$E$3:$DF$23,4,TRUE)</f>
        <v>#N/A</v>
      </c>
      <c r="C6" s="31"/>
      <c r="D6" s="31" t="s">
        <v>33</v>
      </c>
      <c r="E6" s="15">
        <v>26.88</v>
      </c>
      <c r="F6" s="15">
        <v>27.45</v>
      </c>
      <c r="G6" s="15">
        <v>27.45</v>
      </c>
      <c r="H6" s="15">
        <v>27.45</v>
      </c>
      <c r="I6" s="15">
        <v>30.6</v>
      </c>
      <c r="J6" s="15">
        <v>30.6</v>
      </c>
    </row>
    <row r="7" spans="1:10">
      <c r="A7" s="31" t="s">
        <v>35</v>
      </c>
      <c r="B7" s="33" t="e">
        <f>HLOOKUP(YEAR(Kalkulationsblatt!$Q$22),$E$3:$DF$23,5,TRUE)</f>
        <v>#N/A</v>
      </c>
      <c r="C7" s="31"/>
      <c r="D7" s="31" t="s">
        <v>35</v>
      </c>
      <c r="E7" s="15">
        <v>30.29</v>
      </c>
      <c r="F7" s="15">
        <v>27.45</v>
      </c>
      <c r="G7" s="15">
        <v>27.45</v>
      </c>
      <c r="H7" s="15">
        <v>27.45</v>
      </c>
      <c r="I7" s="15">
        <v>30.6</v>
      </c>
      <c r="J7" s="15">
        <v>30.6</v>
      </c>
    </row>
    <row r="8" spans="1:10">
      <c r="A8" s="31" t="s">
        <v>37</v>
      </c>
      <c r="B8" s="33" t="e">
        <f>HLOOKUP(YEAR(Kalkulationsblatt!$Q$22),$E$3:$DF$23,6,TRUE)</f>
        <v>#N/A</v>
      </c>
      <c r="C8" s="31"/>
      <c r="D8" s="31" t="s">
        <v>37</v>
      </c>
      <c r="E8" s="15">
        <v>30.29</v>
      </c>
      <c r="F8" s="15">
        <v>31.07</v>
      </c>
      <c r="G8" s="15">
        <v>31.07</v>
      </c>
      <c r="H8" s="15">
        <v>31.07</v>
      </c>
      <c r="I8" s="15">
        <v>34.53</v>
      </c>
      <c r="J8" s="15">
        <v>34.53</v>
      </c>
    </row>
    <row r="9" spans="1:10">
      <c r="A9" s="31" t="s">
        <v>38</v>
      </c>
      <c r="B9" s="33" t="e">
        <f>HLOOKUP(YEAR(Kalkulationsblatt!$Q$22),$E$3:$DF$23,7,TRUE)</f>
        <v>#N/A</v>
      </c>
      <c r="C9" s="31"/>
      <c r="D9" s="31" t="s">
        <v>38</v>
      </c>
      <c r="E9" s="15">
        <v>32.130000000000003</v>
      </c>
      <c r="F9" s="15">
        <v>32.92</v>
      </c>
      <c r="G9" s="15">
        <v>32.92</v>
      </c>
      <c r="H9" s="15">
        <v>32.92</v>
      </c>
      <c r="I9" s="15">
        <v>36.090000000000003</v>
      </c>
      <c r="J9" s="15">
        <v>36.090000000000003</v>
      </c>
    </row>
    <row r="10" spans="1:10">
      <c r="A10" s="31" t="s">
        <v>39</v>
      </c>
      <c r="B10" s="33" t="e">
        <f>HLOOKUP(YEAR(Kalkulationsblatt!$Q$22),$E$3:$DF$23,8,TRUE)</f>
        <v>#N/A</v>
      </c>
      <c r="C10" s="31"/>
      <c r="D10" s="31" t="s">
        <v>39</v>
      </c>
      <c r="E10" s="15">
        <v>40.78</v>
      </c>
      <c r="F10" s="15">
        <v>41.6</v>
      </c>
      <c r="G10" s="15">
        <v>41.6</v>
      </c>
      <c r="H10" s="15">
        <v>41.6</v>
      </c>
      <c r="I10" s="15">
        <v>46.71</v>
      </c>
      <c r="J10" s="15">
        <v>46.71</v>
      </c>
    </row>
    <row r="11" spans="1:10">
      <c r="A11" s="31" t="s">
        <v>40</v>
      </c>
      <c r="B11" s="33" t="e">
        <f>HLOOKUP(YEAR(Kalkulationsblatt!$Q$22),$E$3:$DF$23,9,TRUE)</f>
        <v>#N/A</v>
      </c>
      <c r="C11" s="31"/>
      <c r="D11" s="31" t="s">
        <v>40</v>
      </c>
      <c r="E11" s="15">
        <v>44.7</v>
      </c>
      <c r="F11" s="15">
        <v>45.48</v>
      </c>
      <c r="G11" s="15">
        <v>45.48</v>
      </c>
      <c r="H11" s="15">
        <v>45.48</v>
      </c>
      <c r="I11" s="15">
        <v>50.83</v>
      </c>
      <c r="J11" s="15">
        <v>50.83</v>
      </c>
    </row>
    <row r="12" spans="1:10">
      <c r="A12" s="31" t="s">
        <v>41</v>
      </c>
      <c r="B12" s="33" t="e">
        <f>HLOOKUP(YEAR(Kalkulationsblatt!$Q$22),$E$3:$DF$23,10,TRUE)</f>
        <v>#N/A</v>
      </c>
      <c r="C12" s="31"/>
      <c r="D12" s="31" t="s">
        <v>41</v>
      </c>
      <c r="E12" s="15">
        <v>49.44</v>
      </c>
      <c r="F12" s="15">
        <v>50.36</v>
      </c>
      <c r="G12" s="15">
        <v>50.36</v>
      </c>
      <c r="H12" s="15">
        <v>50.36</v>
      </c>
      <c r="I12" s="15">
        <v>56.23</v>
      </c>
      <c r="J12" s="15">
        <v>56.23</v>
      </c>
    </row>
    <row r="13" spans="1:10">
      <c r="A13" s="31" t="s">
        <v>42</v>
      </c>
      <c r="B13" s="33" t="e">
        <f>HLOOKUP(YEAR(Kalkulationsblatt!$Q$22),$E$3:$DF$23,11,TRUE)</f>
        <v>#N/A</v>
      </c>
      <c r="C13" s="31"/>
      <c r="D13" s="31" t="s">
        <v>42</v>
      </c>
      <c r="E13" s="15">
        <v>45.03</v>
      </c>
      <c r="F13" s="15">
        <v>45.48</v>
      </c>
      <c r="G13" s="15">
        <v>45.48</v>
      </c>
      <c r="H13" s="15">
        <v>45.48</v>
      </c>
      <c r="I13" s="15">
        <v>50.65</v>
      </c>
      <c r="J13" s="15">
        <v>50.65</v>
      </c>
    </row>
    <row r="14" spans="1:10">
      <c r="A14" s="31" t="s">
        <v>43</v>
      </c>
      <c r="B14" s="33" t="e">
        <f>HLOOKUP(YEAR(Kalkulationsblatt!$Q$22),$E$3:$DF$23,12,TRUE)</f>
        <v>#N/A</v>
      </c>
      <c r="C14" s="31"/>
      <c r="D14" s="31" t="s">
        <v>43</v>
      </c>
      <c r="E14" s="15">
        <v>52.19</v>
      </c>
      <c r="F14" s="15">
        <v>53.06</v>
      </c>
      <c r="G14" s="15">
        <v>53.06</v>
      </c>
      <c r="H14" s="15">
        <v>53.06</v>
      </c>
      <c r="I14" s="15">
        <v>59.34</v>
      </c>
      <c r="J14" s="15">
        <v>59.34</v>
      </c>
    </row>
    <row r="15" spans="1:10">
      <c r="A15" s="31" t="s">
        <v>44</v>
      </c>
      <c r="B15" s="33" t="e">
        <f>HLOOKUP(YEAR(Kalkulationsblatt!$Q$22),$E$3:$DF$23,13,TRUE)</f>
        <v>#N/A</v>
      </c>
      <c r="C15" s="31"/>
      <c r="D15" s="31" t="s">
        <v>44</v>
      </c>
      <c r="E15" s="15">
        <v>59.35</v>
      </c>
      <c r="F15" s="15">
        <v>60.73</v>
      </c>
      <c r="G15" s="15">
        <v>60.73</v>
      </c>
      <c r="H15" s="15">
        <v>60.73</v>
      </c>
      <c r="I15" s="15">
        <v>67.77</v>
      </c>
      <c r="J15" s="15">
        <v>67.77</v>
      </c>
    </row>
    <row r="16" spans="1:10">
      <c r="A16" s="31" t="s">
        <v>45</v>
      </c>
      <c r="B16" s="33" t="e">
        <f>HLOOKUP(YEAR(Kalkulationsblatt!$Q$22),$E$3:$DF$23,14,TRUE)</f>
        <v>#N/A</v>
      </c>
      <c r="C16" s="31"/>
      <c r="D16" s="31" t="s">
        <v>45</v>
      </c>
      <c r="E16" s="15">
        <v>8.9</v>
      </c>
      <c r="F16" s="15">
        <v>9.16</v>
      </c>
      <c r="G16" s="15">
        <v>9.16</v>
      </c>
      <c r="H16" s="15">
        <v>9.16</v>
      </c>
      <c r="I16" s="15">
        <v>9.58</v>
      </c>
      <c r="J16" s="15">
        <v>9.58</v>
      </c>
    </row>
    <row r="17" spans="1:10">
      <c r="A17" s="31" t="s">
        <v>47</v>
      </c>
      <c r="B17" s="33" t="e">
        <f>HLOOKUP(YEAR(Kalkulationsblatt!$Q$22),$E$3:$DF$23,15,TRUE)</f>
        <v>#N/A</v>
      </c>
      <c r="C17" s="31"/>
      <c r="D17" s="31" t="s">
        <v>47</v>
      </c>
      <c r="E17" s="15">
        <v>52.19</v>
      </c>
      <c r="F17" s="15">
        <v>53.06</v>
      </c>
      <c r="G17" s="15">
        <v>53.06</v>
      </c>
      <c r="H17" s="15">
        <v>53.06</v>
      </c>
      <c r="I17" s="15">
        <v>59.34</v>
      </c>
      <c r="J17" s="15">
        <v>59.34</v>
      </c>
    </row>
    <row r="18" spans="1:10">
      <c r="A18" s="31" t="s">
        <v>48</v>
      </c>
      <c r="B18" s="33" t="e">
        <f>HLOOKUP(YEAR(Kalkulationsblatt!$Q$22),$E$3:$DF$23,16,TRUE)</f>
        <v>#N/A</v>
      </c>
      <c r="C18" s="31"/>
      <c r="D18" s="31" t="s">
        <v>48</v>
      </c>
      <c r="E18" s="15">
        <v>59.39</v>
      </c>
      <c r="F18" s="15">
        <v>60.73</v>
      </c>
      <c r="G18" s="15">
        <v>60.73</v>
      </c>
      <c r="H18" s="15">
        <v>60.73</v>
      </c>
      <c r="I18" s="15">
        <v>67.77</v>
      </c>
      <c r="J18" s="15">
        <v>67.77</v>
      </c>
    </row>
    <row r="19" spans="1:10">
      <c r="A19" s="31" t="s">
        <v>105</v>
      </c>
      <c r="B19" s="33" t="e">
        <f>HLOOKUP(YEAR(Kalkulationsblatt!$Q$22),$E$3:$DF$23,17,TRUE)</f>
        <v>#N/A</v>
      </c>
      <c r="C19" s="31"/>
      <c r="D19" s="31" t="s">
        <v>105</v>
      </c>
      <c r="E19" s="15">
        <v>10.38</v>
      </c>
      <c r="F19" s="15">
        <v>10.68</v>
      </c>
      <c r="G19" s="15">
        <v>10.68</v>
      </c>
      <c r="H19" s="15">
        <v>10.68</v>
      </c>
      <c r="I19" s="15">
        <v>11.15</v>
      </c>
      <c r="J19" s="15">
        <v>11.15</v>
      </c>
    </row>
    <row r="20" spans="1:10">
      <c r="A20" s="31" t="s">
        <v>104</v>
      </c>
      <c r="B20" s="33" t="e">
        <f>HLOOKUP(YEAR(Kalkulationsblatt!$Q$22),$E$3:$DF$23,18,TRUE)</f>
        <v>#N/A</v>
      </c>
      <c r="C20" s="31"/>
      <c r="D20" s="31" t="s">
        <v>104</v>
      </c>
      <c r="E20" s="15">
        <v>14.07</v>
      </c>
      <c r="F20" s="15">
        <v>14.49</v>
      </c>
      <c r="G20" s="15">
        <v>14.49</v>
      </c>
      <c r="H20" s="15">
        <v>14.49</v>
      </c>
      <c r="I20" s="15">
        <v>15.14</v>
      </c>
      <c r="J20" s="15">
        <v>15.14</v>
      </c>
    </row>
    <row r="21" spans="1:10">
      <c r="E21" s="15"/>
      <c r="F21" s="15"/>
      <c r="G21" s="15"/>
    </row>
    <row r="22" spans="1:10">
      <c r="E22" s="15"/>
      <c r="F22" s="15"/>
      <c r="G22" s="15"/>
    </row>
    <row r="23" spans="1:10">
      <c r="F23" s="15"/>
      <c r="G23" s="15"/>
      <c r="H23" s="15"/>
    </row>
    <row r="24" spans="1:10">
      <c r="F24" s="15"/>
      <c r="G24" s="15"/>
      <c r="H24" s="15"/>
    </row>
    <row r="25" spans="1:10">
      <c r="F25" s="15"/>
      <c r="G25" s="15"/>
      <c r="H25" s="15"/>
    </row>
  </sheetData>
  <customSheetViews>
    <customSheetView guid="{7D0BE349-9A86-4AC3-ABA9-D3B7B6409AA0}" state="hidden">
      <selection activeCell="I93" sqref="I93"/>
      <pageMargins left="0.7" right="0.7" top="0.78740157499999996" bottom="0.78740157499999996" header="0.3" footer="0.3"/>
    </customSheetView>
  </customSheetViews>
  <pageMargins left="0.7" right="0.7" top="0.78740157499999996" bottom="0.78740157499999996"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1"/>
  <dimension ref="A1:C714"/>
  <sheetViews>
    <sheetView topLeftCell="A16" workbookViewId="0">
      <selection activeCell="I4" sqref="I4:I20"/>
    </sheetView>
  </sheetViews>
  <sheetFormatPr baseColWidth="10" defaultRowHeight="15"/>
  <cols>
    <col min="1" max="1" width="49" customWidth="1"/>
    <col min="2" max="2" width="34.5703125" customWidth="1"/>
    <col min="3" max="3" width="14.42578125" customWidth="1"/>
    <col min="4" max="20" width="7.140625" customWidth="1"/>
    <col min="21" max="22" width="6.5703125" customWidth="1"/>
    <col min="23" max="30" width="7" customWidth="1"/>
    <col min="31" max="35" width="7.42578125" customWidth="1"/>
    <col min="36" max="36" width="14.42578125" customWidth="1"/>
    <col min="37" max="37" width="14.5703125" bestFit="1" customWidth="1"/>
    <col min="38" max="38" width="44.5703125" bestFit="1" customWidth="1"/>
    <col min="39" max="39" width="14.5703125" bestFit="1" customWidth="1"/>
    <col min="40" max="40" width="18.140625" bestFit="1" customWidth="1"/>
    <col min="41" max="41" width="14.140625" bestFit="1" customWidth="1"/>
    <col min="42" max="42" width="40.140625" bestFit="1" customWidth="1"/>
    <col min="43" max="43" width="14.140625" bestFit="1" customWidth="1"/>
    <col min="44" max="44" width="42" bestFit="1" customWidth="1"/>
    <col min="45" max="45" width="14.5703125" bestFit="1" customWidth="1"/>
    <col min="46" max="46" width="33.42578125" bestFit="1" customWidth="1"/>
    <col min="47" max="47" width="14.5703125" bestFit="1" customWidth="1"/>
    <col min="48" max="48" width="38.42578125" bestFit="1" customWidth="1"/>
    <col min="49" max="49" width="14.5703125" bestFit="1" customWidth="1"/>
    <col min="50" max="50" width="45.140625" bestFit="1" customWidth="1"/>
    <col min="51" max="51" width="14.5703125" bestFit="1" customWidth="1"/>
    <col min="52" max="52" width="32.140625" bestFit="1" customWidth="1"/>
    <col min="53" max="53" width="14.5703125" bestFit="1" customWidth="1"/>
    <col min="54" max="54" width="43.5703125" bestFit="1" customWidth="1"/>
    <col min="55" max="55" width="14.5703125" bestFit="1" customWidth="1"/>
    <col min="56" max="56" width="32.140625" bestFit="1" customWidth="1"/>
    <col min="57" max="57" width="14.5703125" bestFit="1" customWidth="1"/>
    <col min="58" max="58" width="43.85546875" bestFit="1" customWidth="1"/>
    <col min="59" max="59" width="14.5703125" bestFit="1" customWidth="1"/>
    <col min="60" max="60" width="21.85546875" bestFit="1" customWidth="1"/>
    <col min="61" max="61" width="14.85546875" bestFit="1" customWidth="1"/>
    <col min="62" max="62" width="19.140625" bestFit="1" customWidth="1"/>
    <col min="63" max="63" width="14.85546875" bestFit="1" customWidth="1"/>
    <col min="64" max="64" width="15.140625" bestFit="1" customWidth="1"/>
    <col min="65" max="65" width="14.85546875" bestFit="1" customWidth="1"/>
    <col min="66" max="66" width="18.85546875" bestFit="1" customWidth="1"/>
    <col min="67" max="67" width="14.85546875" bestFit="1" customWidth="1"/>
    <col min="68" max="68" width="13.42578125" bestFit="1" customWidth="1"/>
    <col min="69" max="69" width="14.85546875" bestFit="1" customWidth="1"/>
    <col min="70" max="70" width="14.42578125" bestFit="1" customWidth="1"/>
  </cols>
  <sheetData>
    <row r="1" spans="1:3">
      <c r="A1" s="108" t="s">
        <v>880</v>
      </c>
      <c r="B1" t="s">
        <v>879</v>
      </c>
    </row>
    <row r="3" spans="1:3">
      <c r="A3" s="108" t="s">
        <v>878</v>
      </c>
      <c r="B3" s="108" t="s">
        <v>877</v>
      </c>
    </row>
    <row r="4" spans="1:3">
      <c r="A4" s="108" t="s">
        <v>876</v>
      </c>
      <c r="B4" t="s">
        <v>875</v>
      </c>
      <c r="C4" t="s">
        <v>165</v>
      </c>
    </row>
    <row r="5" spans="1:3">
      <c r="A5" s="107" t="s">
        <v>874</v>
      </c>
      <c r="B5" s="106">
        <v>120</v>
      </c>
      <c r="C5" s="106">
        <v>120</v>
      </c>
    </row>
    <row r="6" spans="1:3">
      <c r="A6" s="107" t="s">
        <v>873</v>
      </c>
      <c r="B6" s="106">
        <v>240</v>
      </c>
      <c r="C6" s="106">
        <v>240</v>
      </c>
    </row>
    <row r="7" spans="1:3">
      <c r="A7" s="107" t="s">
        <v>872</v>
      </c>
      <c r="B7" s="106">
        <v>96</v>
      </c>
      <c r="C7" s="106">
        <v>96</v>
      </c>
    </row>
    <row r="8" spans="1:3">
      <c r="A8" s="107" t="s">
        <v>871</v>
      </c>
      <c r="B8" s="106">
        <v>216</v>
      </c>
      <c r="C8" s="106">
        <v>216</v>
      </c>
    </row>
    <row r="9" spans="1:3">
      <c r="A9" s="107" t="s">
        <v>870</v>
      </c>
      <c r="B9" s="106">
        <v>120</v>
      </c>
      <c r="C9" s="106">
        <v>120</v>
      </c>
    </row>
    <row r="10" spans="1:3">
      <c r="A10" s="107" t="s">
        <v>869</v>
      </c>
      <c r="B10" s="106">
        <v>240</v>
      </c>
      <c r="C10" s="106">
        <v>240</v>
      </c>
    </row>
    <row r="11" spans="1:3">
      <c r="A11" s="107" t="s">
        <v>868</v>
      </c>
      <c r="B11" s="106">
        <v>96</v>
      </c>
      <c r="C11" s="106">
        <v>96</v>
      </c>
    </row>
    <row r="12" spans="1:3">
      <c r="A12" s="107" t="s">
        <v>867</v>
      </c>
      <c r="B12" s="106">
        <v>144</v>
      </c>
      <c r="C12" s="106">
        <v>144</v>
      </c>
    </row>
    <row r="13" spans="1:3">
      <c r="A13" s="107" t="s">
        <v>866</v>
      </c>
      <c r="B13" s="106">
        <v>48</v>
      </c>
      <c r="C13" s="106">
        <v>48</v>
      </c>
    </row>
    <row r="14" spans="1:3">
      <c r="A14" s="107" t="s">
        <v>865</v>
      </c>
      <c r="B14" s="106">
        <v>96</v>
      </c>
      <c r="C14" s="106">
        <v>96</v>
      </c>
    </row>
    <row r="15" spans="1:3">
      <c r="A15" s="107" t="s">
        <v>864</v>
      </c>
      <c r="B15" s="106">
        <v>132</v>
      </c>
      <c r="C15" s="106">
        <v>132</v>
      </c>
    </row>
    <row r="16" spans="1:3">
      <c r="A16" s="107" t="s">
        <v>863</v>
      </c>
      <c r="B16" s="106">
        <v>240</v>
      </c>
      <c r="C16" s="106">
        <v>240</v>
      </c>
    </row>
    <row r="17" spans="1:3">
      <c r="A17" s="107" t="s">
        <v>862</v>
      </c>
      <c r="B17" s="106">
        <v>240</v>
      </c>
      <c r="C17" s="106">
        <v>240</v>
      </c>
    </row>
    <row r="18" spans="1:3">
      <c r="A18" s="107" t="s">
        <v>861</v>
      </c>
      <c r="B18" s="106">
        <v>144</v>
      </c>
      <c r="C18" s="106">
        <v>144</v>
      </c>
    </row>
    <row r="19" spans="1:3">
      <c r="A19" s="107" t="s">
        <v>860</v>
      </c>
      <c r="B19" s="106">
        <v>96</v>
      </c>
      <c r="C19" s="106">
        <v>96</v>
      </c>
    </row>
    <row r="20" spans="1:3">
      <c r="A20" s="107" t="s">
        <v>859</v>
      </c>
      <c r="B20" s="106">
        <v>72</v>
      </c>
      <c r="C20" s="106">
        <v>72</v>
      </c>
    </row>
    <row r="21" spans="1:3">
      <c r="A21" s="107" t="s">
        <v>858</v>
      </c>
      <c r="B21" s="106">
        <v>96</v>
      </c>
      <c r="C21" s="106">
        <v>96</v>
      </c>
    </row>
    <row r="22" spans="1:3">
      <c r="A22" s="107" t="s">
        <v>857</v>
      </c>
      <c r="B22" s="106">
        <v>96</v>
      </c>
      <c r="C22" s="106">
        <v>96</v>
      </c>
    </row>
    <row r="23" spans="1:3">
      <c r="A23" s="107" t="s">
        <v>856</v>
      </c>
      <c r="B23" s="106">
        <v>96</v>
      </c>
      <c r="C23" s="106">
        <v>96</v>
      </c>
    </row>
    <row r="24" spans="1:3">
      <c r="A24" s="107" t="s">
        <v>855</v>
      </c>
      <c r="B24" s="106">
        <v>96</v>
      </c>
      <c r="C24" s="106">
        <v>96</v>
      </c>
    </row>
    <row r="25" spans="1:3">
      <c r="A25" s="107" t="s">
        <v>854</v>
      </c>
      <c r="B25" s="106">
        <v>96</v>
      </c>
      <c r="C25" s="106">
        <v>96</v>
      </c>
    </row>
    <row r="26" spans="1:3">
      <c r="A26" s="107" t="s">
        <v>853</v>
      </c>
      <c r="B26" s="106">
        <v>96</v>
      </c>
      <c r="C26" s="106">
        <v>96</v>
      </c>
    </row>
    <row r="27" spans="1:3">
      <c r="A27" s="107" t="s">
        <v>852</v>
      </c>
      <c r="B27" s="106">
        <v>96</v>
      </c>
      <c r="C27" s="106">
        <v>96</v>
      </c>
    </row>
    <row r="28" spans="1:3">
      <c r="A28" s="107" t="s">
        <v>851</v>
      </c>
      <c r="B28" s="106">
        <v>96</v>
      </c>
      <c r="C28" s="106">
        <v>96</v>
      </c>
    </row>
    <row r="29" spans="1:3">
      <c r="A29" s="107" t="s">
        <v>850</v>
      </c>
      <c r="B29" s="106">
        <v>96</v>
      </c>
      <c r="C29" s="106">
        <v>96</v>
      </c>
    </row>
    <row r="30" spans="1:3">
      <c r="A30" s="107" t="s">
        <v>849</v>
      </c>
      <c r="B30" s="106">
        <v>72</v>
      </c>
      <c r="C30" s="106">
        <v>72</v>
      </c>
    </row>
    <row r="31" spans="1:3">
      <c r="A31" s="107" t="s">
        <v>848</v>
      </c>
      <c r="B31" s="106">
        <v>96</v>
      </c>
      <c r="C31" s="106">
        <v>96</v>
      </c>
    </row>
    <row r="32" spans="1:3">
      <c r="A32" s="107" t="s">
        <v>847</v>
      </c>
      <c r="B32" s="106">
        <v>120</v>
      </c>
      <c r="C32" s="106">
        <v>120</v>
      </c>
    </row>
    <row r="33" spans="1:3">
      <c r="A33" s="107" t="s">
        <v>846</v>
      </c>
      <c r="B33" s="106">
        <v>96</v>
      </c>
      <c r="C33" s="106">
        <v>96</v>
      </c>
    </row>
    <row r="34" spans="1:3">
      <c r="A34" s="107" t="s">
        <v>845</v>
      </c>
      <c r="B34" s="106">
        <v>96</v>
      </c>
      <c r="C34" s="106">
        <v>96</v>
      </c>
    </row>
    <row r="35" spans="1:3">
      <c r="A35" s="107" t="s">
        <v>844</v>
      </c>
      <c r="B35" s="106">
        <v>120</v>
      </c>
      <c r="C35" s="106">
        <v>120</v>
      </c>
    </row>
    <row r="36" spans="1:3">
      <c r="A36" s="107" t="s">
        <v>843</v>
      </c>
      <c r="B36" s="106">
        <v>120</v>
      </c>
      <c r="C36" s="106">
        <v>120</v>
      </c>
    </row>
    <row r="37" spans="1:3">
      <c r="A37" s="107" t="s">
        <v>842</v>
      </c>
      <c r="B37" s="106">
        <v>72</v>
      </c>
      <c r="C37" s="106">
        <v>72</v>
      </c>
    </row>
    <row r="38" spans="1:3">
      <c r="A38" s="107" t="s">
        <v>841</v>
      </c>
      <c r="B38" s="106">
        <v>120</v>
      </c>
      <c r="C38" s="106">
        <v>120</v>
      </c>
    </row>
    <row r="39" spans="1:3">
      <c r="A39" s="107" t="s">
        <v>840</v>
      </c>
      <c r="B39" s="106">
        <v>144</v>
      </c>
      <c r="C39" s="106">
        <v>144</v>
      </c>
    </row>
    <row r="40" spans="1:3">
      <c r="A40" s="107" t="s">
        <v>839</v>
      </c>
      <c r="B40" s="106">
        <v>120</v>
      </c>
      <c r="C40" s="106">
        <v>120</v>
      </c>
    </row>
    <row r="41" spans="1:3">
      <c r="A41" s="107" t="s">
        <v>838</v>
      </c>
      <c r="B41" s="106">
        <v>120</v>
      </c>
      <c r="C41" s="106">
        <v>120</v>
      </c>
    </row>
    <row r="42" spans="1:3">
      <c r="A42" s="107" t="s">
        <v>837</v>
      </c>
      <c r="B42" s="106">
        <v>120</v>
      </c>
      <c r="C42" s="106">
        <v>120</v>
      </c>
    </row>
    <row r="43" spans="1:3">
      <c r="A43" s="107" t="s">
        <v>836</v>
      </c>
      <c r="B43" s="106">
        <v>96</v>
      </c>
      <c r="C43" s="106">
        <v>96</v>
      </c>
    </row>
    <row r="44" spans="1:3">
      <c r="A44" s="107" t="s">
        <v>835</v>
      </c>
      <c r="B44" s="106">
        <v>96</v>
      </c>
      <c r="C44" s="106">
        <v>96</v>
      </c>
    </row>
    <row r="45" spans="1:3">
      <c r="A45" s="107" t="s">
        <v>834</v>
      </c>
      <c r="B45" s="106">
        <v>96</v>
      </c>
      <c r="C45" s="106">
        <v>96</v>
      </c>
    </row>
    <row r="46" spans="1:3">
      <c r="A46" s="107" t="s">
        <v>833</v>
      </c>
      <c r="B46" s="106">
        <v>120</v>
      </c>
      <c r="C46" s="106">
        <v>120</v>
      </c>
    </row>
    <row r="47" spans="1:3">
      <c r="A47" s="107" t="s">
        <v>832</v>
      </c>
      <c r="B47" s="106">
        <v>96</v>
      </c>
      <c r="C47" s="106">
        <v>96</v>
      </c>
    </row>
    <row r="48" spans="1:3">
      <c r="A48" s="107" t="s">
        <v>831</v>
      </c>
      <c r="B48" s="106">
        <v>96</v>
      </c>
      <c r="C48" s="106">
        <v>96</v>
      </c>
    </row>
    <row r="49" spans="1:3">
      <c r="A49" s="107" t="s">
        <v>830</v>
      </c>
      <c r="B49" s="106">
        <v>96</v>
      </c>
      <c r="C49" s="106">
        <v>96</v>
      </c>
    </row>
    <row r="50" spans="1:3">
      <c r="A50" s="107" t="s">
        <v>829</v>
      </c>
      <c r="B50" s="106">
        <v>96</v>
      </c>
      <c r="C50" s="106">
        <v>96</v>
      </c>
    </row>
    <row r="51" spans="1:3">
      <c r="A51" s="107" t="s">
        <v>828</v>
      </c>
      <c r="B51" s="106">
        <v>96</v>
      </c>
      <c r="C51" s="106">
        <v>96</v>
      </c>
    </row>
    <row r="52" spans="1:3">
      <c r="A52" s="107" t="s">
        <v>827</v>
      </c>
      <c r="B52" s="106">
        <v>72</v>
      </c>
      <c r="C52" s="106">
        <v>72</v>
      </c>
    </row>
    <row r="53" spans="1:3">
      <c r="A53" s="107" t="s">
        <v>826</v>
      </c>
      <c r="B53" s="106">
        <v>96</v>
      </c>
      <c r="C53" s="106">
        <v>96</v>
      </c>
    </row>
    <row r="54" spans="1:3">
      <c r="A54" s="107" t="s">
        <v>825</v>
      </c>
      <c r="B54" s="106">
        <v>96</v>
      </c>
      <c r="C54" s="106">
        <v>96</v>
      </c>
    </row>
    <row r="55" spans="1:3">
      <c r="A55" s="107" t="s">
        <v>824</v>
      </c>
      <c r="B55" s="106">
        <v>96</v>
      </c>
      <c r="C55" s="106">
        <v>96</v>
      </c>
    </row>
    <row r="56" spans="1:3">
      <c r="A56" s="107" t="s">
        <v>823</v>
      </c>
      <c r="B56" s="106">
        <v>156</v>
      </c>
      <c r="C56" s="106">
        <v>156</v>
      </c>
    </row>
    <row r="57" spans="1:3">
      <c r="A57" s="107" t="s">
        <v>822</v>
      </c>
      <c r="B57" s="106">
        <v>96</v>
      </c>
      <c r="C57" s="106">
        <v>96</v>
      </c>
    </row>
    <row r="58" spans="1:3">
      <c r="A58" s="107" t="s">
        <v>821</v>
      </c>
      <c r="B58" s="106">
        <v>96</v>
      </c>
      <c r="C58" s="106">
        <v>96</v>
      </c>
    </row>
    <row r="59" spans="1:3">
      <c r="A59" s="107" t="s">
        <v>820</v>
      </c>
      <c r="B59" s="106">
        <v>72</v>
      </c>
      <c r="C59" s="106">
        <v>72</v>
      </c>
    </row>
    <row r="60" spans="1:3">
      <c r="A60" s="107" t="s">
        <v>819</v>
      </c>
      <c r="B60" s="106">
        <v>120</v>
      </c>
      <c r="C60" s="106">
        <v>120</v>
      </c>
    </row>
    <row r="61" spans="1:3">
      <c r="A61" s="107" t="s">
        <v>818</v>
      </c>
      <c r="B61" s="106">
        <v>72</v>
      </c>
      <c r="C61" s="106">
        <v>72</v>
      </c>
    </row>
    <row r="62" spans="1:3">
      <c r="A62" s="107" t="s">
        <v>817</v>
      </c>
      <c r="B62" s="106">
        <v>96</v>
      </c>
      <c r="C62" s="106">
        <v>96</v>
      </c>
    </row>
    <row r="63" spans="1:3">
      <c r="A63" s="107" t="s">
        <v>816</v>
      </c>
      <c r="B63" s="106">
        <v>120</v>
      </c>
      <c r="C63" s="106">
        <v>120</v>
      </c>
    </row>
    <row r="64" spans="1:3">
      <c r="A64" s="107" t="s">
        <v>815</v>
      </c>
      <c r="B64" s="106">
        <v>96</v>
      </c>
      <c r="C64" s="106">
        <v>96</v>
      </c>
    </row>
    <row r="65" spans="1:3">
      <c r="A65" s="107" t="s">
        <v>814</v>
      </c>
      <c r="B65" s="106">
        <v>72</v>
      </c>
      <c r="C65" s="106">
        <v>72</v>
      </c>
    </row>
    <row r="66" spans="1:3">
      <c r="A66" s="107" t="s">
        <v>813</v>
      </c>
      <c r="B66" s="106">
        <v>96</v>
      </c>
      <c r="C66" s="106">
        <v>96</v>
      </c>
    </row>
    <row r="67" spans="1:3">
      <c r="A67" s="107" t="s">
        <v>812</v>
      </c>
      <c r="B67" s="106">
        <v>96</v>
      </c>
      <c r="C67" s="106">
        <v>96</v>
      </c>
    </row>
    <row r="68" spans="1:3">
      <c r="A68" s="107" t="s">
        <v>811</v>
      </c>
      <c r="B68" s="106">
        <v>144</v>
      </c>
      <c r="C68" s="106">
        <v>144</v>
      </c>
    </row>
    <row r="69" spans="1:3">
      <c r="A69" s="107" t="s">
        <v>810</v>
      </c>
      <c r="B69" s="106">
        <v>72</v>
      </c>
      <c r="C69" s="106">
        <v>72</v>
      </c>
    </row>
    <row r="70" spans="1:3">
      <c r="A70" s="107" t="s">
        <v>809</v>
      </c>
      <c r="B70" s="106">
        <v>96</v>
      </c>
      <c r="C70" s="106">
        <v>96</v>
      </c>
    </row>
    <row r="71" spans="1:3">
      <c r="A71" s="107" t="s">
        <v>808</v>
      </c>
      <c r="B71" s="106">
        <v>96</v>
      </c>
      <c r="C71" s="106">
        <v>96</v>
      </c>
    </row>
    <row r="72" spans="1:3">
      <c r="A72" s="107" t="s">
        <v>807</v>
      </c>
      <c r="B72" s="106">
        <v>120</v>
      </c>
      <c r="C72" s="106">
        <v>120</v>
      </c>
    </row>
    <row r="73" spans="1:3">
      <c r="A73" s="107" t="s">
        <v>806</v>
      </c>
      <c r="B73" s="106">
        <v>120</v>
      </c>
      <c r="C73" s="106">
        <v>120</v>
      </c>
    </row>
    <row r="74" spans="1:3">
      <c r="A74" s="107" t="s">
        <v>805</v>
      </c>
      <c r="B74" s="106">
        <v>96</v>
      </c>
      <c r="C74" s="106">
        <v>96</v>
      </c>
    </row>
    <row r="75" spans="1:3">
      <c r="A75" s="107" t="s">
        <v>804</v>
      </c>
      <c r="B75" s="106">
        <v>120</v>
      </c>
      <c r="C75" s="106">
        <v>120</v>
      </c>
    </row>
    <row r="76" spans="1:3">
      <c r="A76" s="107" t="s">
        <v>803</v>
      </c>
      <c r="B76" s="106">
        <v>96</v>
      </c>
      <c r="C76" s="106">
        <v>96</v>
      </c>
    </row>
    <row r="77" spans="1:3">
      <c r="A77" s="107" t="s">
        <v>802</v>
      </c>
      <c r="B77" s="106">
        <v>72</v>
      </c>
      <c r="C77" s="106">
        <v>72</v>
      </c>
    </row>
    <row r="78" spans="1:3">
      <c r="A78" s="107" t="s">
        <v>801</v>
      </c>
      <c r="B78" s="106">
        <v>96</v>
      </c>
      <c r="C78" s="106">
        <v>96</v>
      </c>
    </row>
    <row r="79" spans="1:3">
      <c r="A79" s="107" t="s">
        <v>800</v>
      </c>
      <c r="B79" s="106">
        <v>96</v>
      </c>
      <c r="C79" s="106">
        <v>96</v>
      </c>
    </row>
    <row r="80" spans="1:3">
      <c r="A80" s="107" t="s">
        <v>799</v>
      </c>
      <c r="B80" s="106">
        <v>96</v>
      </c>
      <c r="C80" s="106">
        <v>96</v>
      </c>
    </row>
    <row r="81" spans="1:3">
      <c r="A81" s="107" t="s">
        <v>798</v>
      </c>
      <c r="B81" s="106">
        <v>96</v>
      </c>
      <c r="C81" s="106">
        <v>96</v>
      </c>
    </row>
    <row r="82" spans="1:3">
      <c r="A82" s="107" t="s">
        <v>797</v>
      </c>
      <c r="B82" s="106">
        <v>96</v>
      </c>
      <c r="C82" s="106">
        <v>96</v>
      </c>
    </row>
    <row r="83" spans="1:3">
      <c r="A83" s="107" t="s">
        <v>796</v>
      </c>
      <c r="B83" s="106">
        <v>96</v>
      </c>
      <c r="C83" s="106">
        <v>96</v>
      </c>
    </row>
    <row r="84" spans="1:3">
      <c r="A84" s="107" t="s">
        <v>795</v>
      </c>
      <c r="B84" s="106">
        <v>120</v>
      </c>
      <c r="C84" s="106">
        <v>120</v>
      </c>
    </row>
    <row r="85" spans="1:3">
      <c r="A85" s="107" t="s">
        <v>794</v>
      </c>
      <c r="B85" s="106">
        <v>96</v>
      </c>
      <c r="C85" s="106">
        <v>96</v>
      </c>
    </row>
    <row r="86" spans="1:3">
      <c r="A86" s="107" t="s">
        <v>793</v>
      </c>
      <c r="B86" s="106">
        <v>120</v>
      </c>
      <c r="C86" s="106">
        <v>120</v>
      </c>
    </row>
    <row r="87" spans="1:3">
      <c r="A87" s="107" t="s">
        <v>792</v>
      </c>
      <c r="B87" s="106">
        <v>144</v>
      </c>
      <c r="C87" s="106">
        <v>144</v>
      </c>
    </row>
    <row r="88" spans="1:3">
      <c r="A88" s="107" t="s">
        <v>791</v>
      </c>
      <c r="B88" s="106">
        <v>120</v>
      </c>
      <c r="C88" s="106">
        <v>120</v>
      </c>
    </row>
    <row r="89" spans="1:3">
      <c r="A89" s="107" t="s">
        <v>790</v>
      </c>
      <c r="B89" s="106">
        <v>144</v>
      </c>
      <c r="C89" s="106">
        <v>144</v>
      </c>
    </row>
    <row r="90" spans="1:3">
      <c r="A90" s="107" t="s">
        <v>789</v>
      </c>
      <c r="B90" s="106">
        <v>96</v>
      </c>
      <c r="C90" s="106">
        <v>96</v>
      </c>
    </row>
    <row r="91" spans="1:3">
      <c r="A91" s="107" t="s">
        <v>788</v>
      </c>
      <c r="B91" s="106">
        <v>96</v>
      </c>
      <c r="C91" s="106">
        <v>96</v>
      </c>
    </row>
    <row r="92" spans="1:3">
      <c r="A92" s="107" t="s">
        <v>787</v>
      </c>
      <c r="B92" s="106">
        <v>144</v>
      </c>
      <c r="C92" s="106">
        <v>144</v>
      </c>
    </row>
    <row r="93" spans="1:3">
      <c r="A93" s="107" t="s">
        <v>786</v>
      </c>
      <c r="B93" s="106">
        <v>96</v>
      </c>
      <c r="C93" s="106">
        <v>96</v>
      </c>
    </row>
    <row r="94" spans="1:3">
      <c r="A94" s="107" t="s">
        <v>785</v>
      </c>
      <c r="B94" s="106">
        <v>96</v>
      </c>
      <c r="C94" s="106">
        <v>96</v>
      </c>
    </row>
    <row r="95" spans="1:3">
      <c r="A95" s="107" t="s">
        <v>784</v>
      </c>
      <c r="B95" s="106">
        <v>96</v>
      </c>
      <c r="C95" s="106">
        <v>96</v>
      </c>
    </row>
    <row r="96" spans="1:3">
      <c r="A96" s="107" t="s">
        <v>783</v>
      </c>
      <c r="B96" s="106">
        <v>96</v>
      </c>
      <c r="C96" s="106">
        <v>96</v>
      </c>
    </row>
    <row r="97" spans="1:3">
      <c r="A97" s="107" t="s">
        <v>782</v>
      </c>
      <c r="B97" s="106">
        <v>96</v>
      </c>
      <c r="C97" s="106">
        <v>96</v>
      </c>
    </row>
    <row r="98" spans="1:3">
      <c r="A98" s="107" t="s">
        <v>781</v>
      </c>
      <c r="B98" s="106">
        <v>96</v>
      </c>
      <c r="C98" s="106">
        <v>96</v>
      </c>
    </row>
    <row r="99" spans="1:3">
      <c r="A99" s="107" t="s">
        <v>780</v>
      </c>
      <c r="B99" s="106">
        <v>96</v>
      </c>
      <c r="C99" s="106">
        <v>96</v>
      </c>
    </row>
    <row r="100" spans="1:3">
      <c r="A100" s="107" t="s">
        <v>779</v>
      </c>
      <c r="B100" s="106">
        <v>72</v>
      </c>
      <c r="C100" s="106">
        <v>72</v>
      </c>
    </row>
    <row r="101" spans="1:3">
      <c r="A101" s="107" t="s">
        <v>778</v>
      </c>
      <c r="B101" s="106">
        <v>144</v>
      </c>
      <c r="C101" s="106">
        <v>144</v>
      </c>
    </row>
    <row r="102" spans="1:3">
      <c r="A102" s="107" t="s">
        <v>777</v>
      </c>
      <c r="B102" s="106">
        <v>96</v>
      </c>
      <c r="C102" s="106">
        <v>96</v>
      </c>
    </row>
    <row r="103" spans="1:3">
      <c r="A103" s="107" t="s">
        <v>776</v>
      </c>
      <c r="B103" s="106">
        <v>96</v>
      </c>
      <c r="C103" s="106">
        <v>96</v>
      </c>
    </row>
    <row r="104" spans="1:3">
      <c r="A104" s="107" t="s">
        <v>775</v>
      </c>
      <c r="B104" s="106">
        <v>120</v>
      </c>
      <c r="C104" s="106">
        <v>120</v>
      </c>
    </row>
    <row r="105" spans="1:3">
      <c r="A105" s="107" t="s">
        <v>774</v>
      </c>
      <c r="B105" s="106">
        <v>144</v>
      </c>
      <c r="C105" s="106">
        <v>144</v>
      </c>
    </row>
    <row r="106" spans="1:3">
      <c r="A106" s="107" t="s">
        <v>773</v>
      </c>
      <c r="B106" s="106">
        <v>84</v>
      </c>
      <c r="C106" s="106">
        <v>84</v>
      </c>
    </row>
    <row r="107" spans="1:3">
      <c r="A107" s="107" t="s">
        <v>772</v>
      </c>
      <c r="B107" s="106">
        <v>96</v>
      </c>
      <c r="C107" s="106">
        <v>96</v>
      </c>
    </row>
    <row r="108" spans="1:3">
      <c r="A108" s="107" t="s">
        <v>771</v>
      </c>
      <c r="B108" s="106">
        <v>120</v>
      </c>
      <c r="C108" s="106">
        <v>120</v>
      </c>
    </row>
    <row r="109" spans="1:3">
      <c r="A109" s="107" t="s">
        <v>770</v>
      </c>
      <c r="B109" s="106">
        <v>120</v>
      </c>
      <c r="C109" s="106">
        <v>120</v>
      </c>
    </row>
    <row r="110" spans="1:3">
      <c r="A110" s="107" t="s">
        <v>769</v>
      </c>
      <c r="B110" s="106">
        <v>96</v>
      </c>
      <c r="C110" s="106">
        <v>96</v>
      </c>
    </row>
    <row r="111" spans="1:3">
      <c r="A111" s="107" t="s">
        <v>768</v>
      </c>
      <c r="B111" s="106">
        <v>96</v>
      </c>
      <c r="C111" s="106">
        <v>96</v>
      </c>
    </row>
    <row r="112" spans="1:3">
      <c r="A112" s="107" t="s">
        <v>767</v>
      </c>
      <c r="B112" s="106">
        <v>192</v>
      </c>
      <c r="C112" s="106">
        <v>192</v>
      </c>
    </row>
    <row r="113" spans="1:3">
      <c r="A113" s="107" t="s">
        <v>766</v>
      </c>
      <c r="B113" s="106">
        <v>144</v>
      </c>
      <c r="C113" s="106">
        <v>144</v>
      </c>
    </row>
    <row r="114" spans="1:3">
      <c r="A114" s="107" t="s">
        <v>765</v>
      </c>
      <c r="B114" s="106">
        <v>144</v>
      </c>
      <c r="C114" s="106">
        <v>144</v>
      </c>
    </row>
    <row r="115" spans="1:3">
      <c r="A115" s="107" t="s">
        <v>764</v>
      </c>
      <c r="B115" s="106">
        <v>96</v>
      </c>
      <c r="C115" s="106">
        <v>96</v>
      </c>
    </row>
    <row r="116" spans="1:3">
      <c r="A116" s="107" t="s">
        <v>763</v>
      </c>
      <c r="B116" s="106">
        <v>96</v>
      </c>
      <c r="C116" s="106">
        <v>96</v>
      </c>
    </row>
    <row r="117" spans="1:3">
      <c r="A117" s="107" t="s">
        <v>762</v>
      </c>
      <c r="B117" s="106">
        <v>120</v>
      </c>
      <c r="C117" s="106">
        <v>120</v>
      </c>
    </row>
    <row r="118" spans="1:3">
      <c r="A118" s="107" t="s">
        <v>761</v>
      </c>
      <c r="B118" s="106">
        <v>96</v>
      </c>
      <c r="C118" s="106">
        <v>96</v>
      </c>
    </row>
    <row r="119" spans="1:3">
      <c r="A119" s="107" t="s">
        <v>760</v>
      </c>
      <c r="B119" s="106">
        <v>96</v>
      </c>
      <c r="C119" s="106">
        <v>96</v>
      </c>
    </row>
    <row r="120" spans="1:3">
      <c r="A120" s="107" t="s">
        <v>759</v>
      </c>
      <c r="B120" s="106">
        <v>144</v>
      </c>
      <c r="C120" s="106">
        <v>144</v>
      </c>
    </row>
    <row r="121" spans="1:3">
      <c r="A121" s="107" t="s">
        <v>758</v>
      </c>
      <c r="B121" s="106">
        <v>96</v>
      </c>
      <c r="C121" s="106">
        <v>96</v>
      </c>
    </row>
    <row r="122" spans="1:3">
      <c r="A122" s="107" t="s">
        <v>757</v>
      </c>
      <c r="B122" s="106">
        <v>144</v>
      </c>
      <c r="C122" s="106">
        <v>144</v>
      </c>
    </row>
    <row r="123" spans="1:3">
      <c r="A123" s="107" t="s">
        <v>756</v>
      </c>
      <c r="B123" s="106">
        <v>96</v>
      </c>
      <c r="C123" s="106">
        <v>96</v>
      </c>
    </row>
    <row r="124" spans="1:3">
      <c r="A124" s="107" t="s">
        <v>755</v>
      </c>
      <c r="B124" s="106">
        <v>72</v>
      </c>
      <c r="C124" s="106">
        <v>72</v>
      </c>
    </row>
    <row r="125" spans="1:3">
      <c r="A125" s="107" t="s">
        <v>754</v>
      </c>
      <c r="B125" s="106">
        <v>96</v>
      </c>
      <c r="C125" s="106">
        <v>96</v>
      </c>
    </row>
    <row r="126" spans="1:3">
      <c r="A126" s="107" t="s">
        <v>753</v>
      </c>
      <c r="B126" s="106">
        <v>96</v>
      </c>
      <c r="C126" s="106">
        <v>96</v>
      </c>
    </row>
    <row r="127" spans="1:3">
      <c r="A127" s="107" t="s">
        <v>752</v>
      </c>
      <c r="B127" s="106">
        <v>96</v>
      </c>
      <c r="C127" s="106">
        <v>96</v>
      </c>
    </row>
    <row r="128" spans="1:3">
      <c r="A128" s="107" t="s">
        <v>751</v>
      </c>
      <c r="B128" s="106">
        <v>96</v>
      </c>
      <c r="C128" s="106">
        <v>96</v>
      </c>
    </row>
    <row r="129" spans="1:3">
      <c r="A129" s="107" t="s">
        <v>750</v>
      </c>
      <c r="B129" s="106">
        <v>120</v>
      </c>
      <c r="C129" s="106">
        <v>120</v>
      </c>
    </row>
    <row r="130" spans="1:3">
      <c r="A130" s="107" t="s">
        <v>749</v>
      </c>
      <c r="B130" s="106">
        <v>96</v>
      </c>
      <c r="C130" s="106">
        <v>96</v>
      </c>
    </row>
    <row r="131" spans="1:3">
      <c r="A131" s="107" t="s">
        <v>748</v>
      </c>
      <c r="B131" s="106">
        <v>121</v>
      </c>
      <c r="C131" s="106">
        <v>121</v>
      </c>
    </row>
    <row r="132" spans="1:3">
      <c r="A132" s="107" t="s">
        <v>747</v>
      </c>
      <c r="B132" s="106">
        <v>96</v>
      </c>
      <c r="C132" s="106">
        <v>96</v>
      </c>
    </row>
    <row r="133" spans="1:3">
      <c r="A133" s="107" t="s">
        <v>746</v>
      </c>
      <c r="B133" s="106">
        <v>96</v>
      </c>
      <c r="C133" s="106">
        <v>96</v>
      </c>
    </row>
    <row r="134" spans="1:3">
      <c r="A134" s="107" t="s">
        <v>745</v>
      </c>
      <c r="B134" s="106">
        <v>240</v>
      </c>
      <c r="C134" s="106">
        <v>240</v>
      </c>
    </row>
    <row r="135" spans="1:3">
      <c r="A135" s="107" t="s">
        <v>744</v>
      </c>
      <c r="B135" s="106">
        <v>96</v>
      </c>
      <c r="C135" s="106">
        <v>96</v>
      </c>
    </row>
    <row r="136" spans="1:3">
      <c r="A136" s="107" t="s">
        <v>743</v>
      </c>
      <c r="B136" s="106">
        <v>120</v>
      </c>
      <c r="C136" s="106">
        <v>120</v>
      </c>
    </row>
    <row r="137" spans="1:3">
      <c r="A137" s="107" t="s">
        <v>742</v>
      </c>
      <c r="B137" s="106">
        <v>72</v>
      </c>
      <c r="C137" s="106">
        <v>72</v>
      </c>
    </row>
    <row r="138" spans="1:3">
      <c r="A138" s="107" t="s">
        <v>741</v>
      </c>
      <c r="B138" s="106">
        <v>96</v>
      </c>
      <c r="C138" s="106">
        <v>96</v>
      </c>
    </row>
    <row r="139" spans="1:3">
      <c r="A139" s="107" t="s">
        <v>740</v>
      </c>
      <c r="B139" s="106">
        <v>216</v>
      </c>
      <c r="C139" s="106">
        <v>216</v>
      </c>
    </row>
    <row r="140" spans="1:3">
      <c r="A140" s="107" t="s">
        <v>739</v>
      </c>
      <c r="B140" s="106">
        <v>96</v>
      </c>
      <c r="C140" s="106">
        <v>96</v>
      </c>
    </row>
    <row r="141" spans="1:3">
      <c r="A141" s="107" t="s">
        <v>738</v>
      </c>
      <c r="B141" s="106">
        <v>120</v>
      </c>
      <c r="C141" s="106">
        <v>120</v>
      </c>
    </row>
    <row r="142" spans="1:3">
      <c r="A142" s="107" t="s">
        <v>737</v>
      </c>
      <c r="B142" s="106">
        <v>96</v>
      </c>
      <c r="C142" s="106">
        <v>96</v>
      </c>
    </row>
    <row r="143" spans="1:3">
      <c r="A143" s="107" t="s">
        <v>736</v>
      </c>
      <c r="B143" s="106">
        <v>96</v>
      </c>
      <c r="C143" s="106">
        <v>96</v>
      </c>
    </row>
    <row r="144" spans="1:3">
      <c r="A144" s="107" t="s">
        <v>735</v>
      </c>
      <c r="B144" s="106">
        <v>144</v>
      </c>
      <c r="C144" s="106">
        <v>144</v>
      </c>
    </row>
    <row r="145" spans="1:3">
      <c r="A145" s="107" t="s">
        <v>734</v>
      </c>
      <c r="B145" s="106">
        <v>96</v>
      </c>
      <c r="C145" s="106">
        <v>96</v>
      </c>
    </row>
    <row r="146" spans="1:3">
      <c r="A146" s="107" t="s">
        <v>733</v>
      </c>
      <c r="B146" s="106">
        <v>96</v>
      </c>
      <c r="C146" s="106">
        <v>96</v>
      </c>
    </row>
    <row r="147" spans="1:3">
      <c r="A147" s="107" t="s">
        <v>732</v>
      </c>
      <c r="B147" s="106">
        <v>144</v>
      </c>
      <c r="C147" s="106">
        <v>144</v>
      </c>
    </row>
    <row r="148" spans="1:3">
      <c r="A148" s="107" t="s">
        <v>731</v>
      </c>
      <c r="B148" s="106">
        <v>96</v>
      </c>
      <c r="C148" s="106">
        <v>96</v>
      </c>
    </row>
    <row r="149" spans="1:3">
      <c r="A149" s="107" t="s">
        <v>730</v>
      </c>
      <c r="B149" s="106">
        <v>96</v>
      </c>
      <c r="C149" s="106">
        <v>96</v>
      </c>
    </row>
    <row r="150" spans="1:3">
      <c r="A150" s="107" t="s">
        <v>729</v>
      </c>
      <c r="B150" s="106">
        <v>72</v>
      </c>
      <c r="C150" s="106">
        <v>72</v>
      </c>
    </row>
    <row r="151" spans="1:3">
      <c r="A151" s="107" t="s">
        <v>728</v>
      </c>
      <c r="B151" s="106">
        <v>120</v>
      </c>
      <c r="C151" s="106">
        <v>120</v>
      </c>
    </row>
    <row r="152" spans="1:3">
      <c r="A152" s="107" t="s">
        <v>727</v>
      </c>
      <c r="B152" s="106">
        <v>120</v>
      </c>
      <c r="C152" s="106">
        <v>120</v>
      </c>
    </row>
    <row r="153" spans="1:3">
      <c r="A153" s="107" t="s">
        <v>726</v>
      </c>
      <c r="B153" s="106">
        <v>96</v>
      </c>
      <c r="C153" s="106">
        <v>96</v>
      </c>
    </row>
    <row r="154" spans="1:3">
      <c r="A154" s="107" t="s">
        <v>725</v>
      </c>
      <c r="B154" s="106">
        <v>120</v>
      </c>
      <c r="C154" s="106">
        <v>120</v>
      </c>
    </row>
    <row r="155" spans="1:3">
      <c r="A155" s="107" t="s">
        <v>724</v>
      </c>
      <c r="B155" s="106">
        <v>96</v>
      </c>
      <c r="C155" s="106">
        <v>96</v>
      </c>
    </row>
    <row r="156" spans="1:3">
      <c r="A156" s="107" t="s">
        <v>723</v>
      </c>
      <c r="B156" s="106">
        <v>120</v>
      </c>
      <c r="C156" s="106">
        <v>120</v>
      </c>
    </row>
    <row r="157" spans="1:3">
      <c r="A157" s="107" t="s">
        <v>722</v>
      </c>
      <c r="B157" s="106">
        <v>120</v>
      </c>
      <c r="C157" s="106">
        <v>120</v>
      </c>
    </row>
    <row r="158" spans="1:3">
      <c r="A158" s="107" t="s">
        <v>721</v>
      </c>
      <c r="B158" s="106">
        <v>120</v>
      </c>
      <c r="C158" s="106">
        <v>120</v>
      </c>
    </row>
    <row r="159" spans="1:3">
      <c r="A159" s="107" t="s">
        <v>720</v>
      </c>
      <c r="B159" s="106">
        <v>84</v>
      </c>
      <c r="C159" s="106">
        <v>84</v>
      </c>
    </row>
    <row r="160" spans="1:3">
      <c r="A160" s="107" t="s">
        <v>719</v>
      </c>
      <c r="B160" s="106">
        <v>72</v>
      </c>
      <c r="C160" s="106">
        <v>72</v>
      </c>
    </row>
    <row r="161" spans="1:3">
      <c r="A161" s="107" t="s">
        <v>718</v>
      </c>
      <c r="B161" s="106">
        <v>84</v>
      </c>
      <c r="C161" s="106">
        <v>84</v>
      </c>
    </row>
    <row r="162" spans="1:3">
      <c r="A162" s="107" t="s">
        <v>717</v>
      </c>
      <c r="B162" s="106">
        <v>96</v>
      </c>
      <c r="C162" s="106">
        <v>96</v>
      </c>
    </row>
    <row r="163" spans="1:3">
      <c r="A163" s="107" t="s">
        <v>716</v>
      </c>
      <c r="B163" s="106">
        <v>72</v>
      </c>
      <c r="C163" s="106">
        <v>72</v>
      </c>
    </row>
    <row r="164" spans="1:3">
      <c r="A164" s="107" t="s">
        <v>715</v>
      </c>
      <c r="B164" s="106">
        <v>72</v>
      </c>
      <c r="C164" s="106">
        <v>72</v>
      </c>
    </row>
    <row r="165" spans="1:3">
      <c r="A165" s="107" t="s">
        <v>714</v>
      </c>
      <c r="B165" s="106">
        <v>120</v>
      </c>
      <c r="C165" s="106">
        <v>120</v>
      </c>
    </row>
    <row r="166" spans="1:3">
      <c r="A166" s="107" t="s">
        <v>713</v>
      </c>
      <c r="B166" s="106">
        <v>96</v>
      </c>
      <c r="C166" s="106">
        <v>96</v>
      </c>
    </row>
    <row r="167" spans="1:3">
      <c r="A167" s="107" t="s">
        <v>712</v>
      </c>
      <c r="B167" s="106">
        <v>120</v>
      </c>
      <c r="C167" s="106">
        <v>120</v>
      </c>
    </row>
    <row r="168" spans="1:3">
      <c r="A168" s="107" t="s">
        <v>711</v>
      </c>
      <c r="B168" s="106">
        <v>120</v>
      </c>
      <c r="C168" s="106">
        <v>120</v>
      </c>
    </row>
    <row r="169" spans="1:3">
      <c r="A169" s="107" t="s">
        <v>710</v>
      </c>
      <c r="B169" s="106">
        <v>144</v>
      </c>
      <c r="C169" s="106">
        <v>144</v>
      </c>
    </row>
    <row r="170" spans="1:3">
      <c r="A170" s="107" t="s">
        <v>709</v>
      </c>
      <c r="B170" s="106">
        <v>120</v>
      </c>
      <c r="C170" s="106">
        <v>120</v>
      </c>
    </row>
    <row r="171" spans="1:3">
      <c r="A171" s="107" t="s">
        <v>708</v>
      </c>
      <c r="B171" s="106">
        <v>120</v>
      </c>
      <c r="C171" s="106">
        <v>120</v>
      </c>
    </row>
    <row r="172" spans="1:3">
      <c r="A172" s="107" t="s">
        <v>707</v>
      </c>
      <c r="B172" s="106">
        <v>96</v>
      </c>
      <c r="C172" s="106">
        <v>96</v>
      </c>
    </row>
    <row r="173" spans="1:3">
      <c r="A173" s="107" t="s">
        <v>706</v>
      </c>
      <c r="B173" s="106">
        <v>96</v>
      </c>
      <c r="C173" s="106">
        <v>96</v>
      </c>
    </row>
    <row r="174" spans="1:3">
      <c r="A174" s="107" t="s">
        <v>705</v>
      </c>
      <c r="B174" s="106">
        <v>144</v>
      </c>
      <c r="C174" s="106">
        <v>144</v>
      </c>
    </row>
    <row r="175" spans="1:3">
      <c r="A175" s="107" t="s">
        <v>704</v>
      </c>
      <c r="B175" s="106">
        <v>72</v>
      </c>
      <c r="C175" s="106">
        <v>72</v>
      </c>
    </row>
    <row r="176" spans="1:3">
      <c r="A176" s="107" t="s">
        <v>703</v>
      </c>
      <c r="B176" s="106">
        <v>96</v>
      </c>
      <c r="C176" s="106">
        <v>96</v>
      </c>
    </row>
    <row r="177" spans="1:3">
      <c r="A177" s="107" t="s">
        <v>702</v>
      </c>
      <c r="B177" s="106">
        <v>96</v>
      </c>
      <c r="C177" s="106">
        <v>96</v>
      </c>
    </row>
    <row r="178" spans="1:3">
      <c r="A178" s="107" t="s">
        <v>701</v>
      </c>
      <c r="B178" s="106">
        <v>96</v>
      </c>
      <c r="C178" s="106">
        <v>96</v>
      </c>
    </row>
    <row r="179" spans="1:3">
      <c r="A179" s="107" t="s">
        <v>700</v>
      </c>
      <c r="B179" s="106">
        <v>96</v>
      </c>
      <c r="C179" s="106">
        <v>96</v>
      </c>
    </row>
    <row r="180" spans="1:3">
      <c r="A180" s="107" t="s">
        <v>699</v>
      </c>
      <c r="B180" s="106">
        <v>96</v>
      </c>
      <c r="C180" s="106">
        <v>96</v>
      </c>
    </row>
    <row r="181" spans="1:3">
      <c r="A181" s="107" t="s">
        <v>698</v>
      </c>
      <c r="B181" s="106">
        <v>144</v>
      </c>
      <c r="C181" s="106">
        <v>144</v>
      </c>
    </row>
    <row r="182" spans="1:3">
      <c r="A182" s="107" t="s">
        <v>697</v>
      </c>
      <c r="B182" s="106">
        <v>144</v>
      </c>
      <c r="C182" s="106">
        <v>144</v>
      </c>
    </row>
    <row r="183" spans="1:3">
      <c r="A183" s="107" t="s">
        <v>696</v>
      </c>
      <c r="B183" s="106">
        <v>96</v>
      </c>
      <c r="C183" s="106">
        <v>96</v>
      </c>
    </row>
    <row r="184" spans="1:3">
      <c r="A184" s="107" t="s">
        <v>695</v>
      </c>
      <c r="B184" s="106">
        <v>96</v>
      </c>
      <c r="C184" s="106">
        <v>96</v>
      </c>
    </row>
    <row r="185" spans="1:3">
      <c r="A185" s="107" t="s">
        <v>694</v>
      </c>
      <c r="B185" s="106">
        <v>96</v>
      </c>
      <c r="C185" s="106">
        <v>96</v>
      </c>
    </row>
    <row r="186" spans="1:3">
      <c r="A186" s="107" t="s">
        <v>693</v>
      </c>
      <c r="B186" s="106">
        <v>96</v>
      </c>
      <c r="C186" s="106">
        <v>96</v>
      </c>
    </row>
    <row r="187" spans="1:3">
      <c r="A187" s="107" t="s">
        <v>692</v>
      </c>
      <c r="B187" s="106">
        <v>120</v>
      </c>
      <c r="C187" s="106">
        <v>120</v>
      </c>
    </row>
    <row r="188" spans="1:3">
      <c r="A188" s="107" t="s">
        <v>691</v>
      </c>
      <c r="B188" s="106">
        <v>96</v>
      </c>
      <c r="C188" s="106">
        <v>96</v>
      </c>
    </row>
    <row r="189" spans="1:3">
      <c r="A189" s="107" t="s">
        <v>690</v>
      </c>
      <c r="B189" s="106">
        <v>120</v>
      </c>
      <c r="C189" s="106">
        <v>120</v>
      </c>
    </row>
    <row r="190" spans="1:3">
      <c r="A190" s="107" t="s">
        <v>689</v>
      </c>
      <c r="B190" s="106">
        <v>144</v>
      </c>
      <c r="C190" s="106">
        <v>144</v>
      </c>
    </row>
    <row r="191" spans="1:3">
      <c r="A191" s="107" t="s">
        <v>688</v>
      </c>
      <c r="B191" s="106">
        <v>120</v>
      </c>
      <c r="C191" s="106">
        <v>120</v>
      </c>
    </row>
    <row r="192" spans="1:3">
      <c r="A192" s="107" t="s">
        <v>687</v>
      </c>
      <c r="B192" s="106">
        <v>144</v>
      </c>
      <c r="C192" s="106">
        <v>144</v>
      </c>
    </row>
    <row r="193" spans="1:3">
      <c r="A193" s="107" t="s">
        <v>686</v>
      </c>
      <c r="B193" s="106">
        <v>144</v>
      </c>
      <c r="C193" s="106">
        <v>144</v>
      </c>
    </row>
    <row r="194" spans="1:3">
      <c r="A194" s="107" t="s">
        <v>685</v>
      </c>
      <c r="B194" s="106">
        <v>96</v>
      </c>
      <c r="C194" s="106">
        <v>96</v>
      </c>
    </row>
    <row r="195" spans="1:3">
      <c r="A195" s="107" t="s">
        <v>684</v>
      </c>
      <c r="B195" s="106">
        <v>144</v>
      </c>
      <c r="C195" s="106">
        <v>144</v>
      </c>
    </row>
    <row r="196" spans="1:3">
      <c r="A196" s="107" t="s">
        <v>683</v>
      </c>
      <c r="B196" s="106">
        <v>72</v>
      </c>
      <c r="C196" s="106">
        <v>72</v>
      </c>
    </row>
    <row r="197" spans="1:3">
      <c r="A197" s="107" t="s">
        <v>682</v>
      </c>
      <c r="B197" s="106">
        <v>72</v>
      </c>
      <c r="C197" s="106">
        <v>72</v>
      </c>
    </row>
    <row r="198" spans="1:3">
      <c r="A198" s="107" t="s">
        <v>681</v>
      </c>
      <c r="B198" s="106">
        <v>240</v>
      </c>
      <c r="C198" s="106">
        <v>240</v>
      </c>
    </row>
    <row r="199" spans="1:3">
      <c r="A199" s="107" t="s">
        <v>680</v>
      </c>
      <c r="B199" s="106">
        <v>120</v>
      </c>
      <c r="C199" s="106">
        <v>120</v>
      </c>
    </row>
    <row r="200" spans="1:3">
      <c r="A200" s="107" t="s">
        <v>679</v>
      </c>
      <c r="B200" s="106">
        <v>120</v>
      </c>
      <c r="C200" s="106">
        <v>120</v>
      </c>
    </row>
    <row r="201" spans="1:3">
      <c r="A201" s="107" t="s">
        <v>678</v>
      </c>
      <c r="B201" s="106">
        <v>96</v>
      </c>
      <c r="C201" s="106">
        <v>96</v>
      </c>
    </row>
    <row r="202" spans="1:3">
      <c r="A202" s="107" t="s">
        <v>677</v>
      </c>
      <c r="B202" s="106">
        <v>96</v>
      </c>
      <c r="C202" s="106">
        <v>96</v>
      </c>
    </row>
    <row r="203" spans="1:3">
      <c r="A203" s="107" t="s">
        <v>676</v>
      </c>
      <c r="B203" s="106">
        <v>96</v>
      </c>
      <c r="C203" s="106">
        <v>96</v>
      </c>
    </row>
    <row r="204" spans="1:3">
      <c r="A204" s="107" t="s">
        <v>675</v>
      </c>
      <c r="B204" s="106">
        <v>144</v>
      </c>
      <c r="C204" s="106">
        <v>144</v>
      </c>
    </row>
    <row r="205" spans="1:3">
      <c r="A205" s="107" t="s">
        <v>674</v>
      </c>
      <c r="B205" s="106">
        <v>240</v>
      </c>
      <c r="C205" s="106">
        <v>240</v>
      </c>
    </row>
    <row r="206" spans="1:3">
      <c r="A206" s="107" t="s">
        <v>673</v>
      </c>
      <c r="B206" s="106">
        <v>144</v>
      </c>
      <c r="C206" s="106">
        <v>144</v>
      </c>
    </row>
    <row r="207" spans="1:3">
      <c r="A207" s="107" t="s">
        <v>672</v>
      </c>
      <c r="B207" s="106">
        <v>120</v>
      </c>
      <c r="C207" s="106">
        <v>120</v>
      </c>
    </row>
    <row r="208" spans="1:3">
      <c r="A208" s="107" t="s">
        <v>671</v>
      </c>
      <c r="B208" s="106">
        <v>96</v>
      </c>
      <c r="C208" s="106">
        <v>96</v>
      </c>
    </row>
    <row r="209" spans="1:3">
      <c r="A209" s="107" t="s">
        <v>670</v>
      </c>
      <c r="B209" s="106">
        <v>120</v>
      </c>
      <c r="C209" s="106">
        <v>120</v>
      </c>
    </row>
    <row r="210" spans="1:3">
      <c r="A210" s="107" t="s">
        <v>669</v>
      </c>
      <c r="B210" s="106">
        <v>120</v>
      </c>
      <c r="C210" s="106">
        <v>120</v>
      </c>
    </row>
    <row r="211" spans="1:3">
      <c r="A211" s="107" t="s">
        <v>668</v>
      </c>
      <c r="B211" s="106">
        <v>96</v>
      </c>
      <c r="C211" s="106">
        <v>96</v>
      </c>
    </row>
    <row r="212" spans="1:3">
      <c r="A212" s="107" t="s">
        <v>667</v>
      </c>
      <c r="B212" s="106">
        <v>96</v>
      </c>
      <c r="C212" s="106">
        <v>96</v>
      </c>
    </row>
    <row r="213" spans="1:3">
      <c r="A213" s="107" t="s">
        <v>666</v>
      </c>
      <c r="B213" s="106">
        <v>120</v>
      </c>
      <c r="C213" s="106">
        <v>120</v>
      </c>
    </row>
    <row r="214" spans="1:3">
      <c r="A214" s="107" t="s">
        <v>665</v>
      </c>
      <c r="B214" s="106">
        <v>120</v>
      </c>
      <c r="C214" s="106">
        <v>120</v>
      </c>
    </row>
    <row r="215" spans="1:3">
      <c r="A215" s="107" t="s">
        <v>664</v>
      </c>
      <c r="B215" s="106">
        <v>96</v>
      </c>
      <c r="C215" s="106">
        <v>96</v>
      </c>
    </row>
    <row r="216" spans="1:3">
      <c r="A216" s="107" t="s">
        <v>663</v>
      </c>
      <c r="B216" s="106">
        <v>144</v>
      </c>
      <c r="C216" s="106">
        <v>144</v>
      </c>
    </row>
    <row r="217" spans="1:3">
      <c r="A217" s="107" t="s">
        <v>662</v>
      </c>
      <c r="B217" s="106">
        <v>120</v>
      </c>
      <c r="C217" s="106">
        <v>120</v>
      </c>
    </row>
    <row r="218" spans="1:3">
      <c r="A218" s="107" t="s">
        <v>661</v>
      </c>
      <c r="B218" s="106">
        <v>96</v>
      </c>
      <c r="C218" s="106">
        <v>96</v>
      </c>
    </row>
    <row r="219" spans="1:3">
      <c r="A219" s="107" t="s">
        <v>660</v>
      </c>
      <c r="B219" s="106">
        <v>120</v>
      </c>
      <c r="C219" s="106">
        <v>120</v>
      </c>
    </row>
    <row r="220" spans="1:3">
      <c r="A220" s="107" t="s">
        <v>659</v>
      </c>
      <c r="B220" s="106">
        <v>96</v>
      </c>
      <c r="C220" s="106">
        <v>96</v>
      </c>
    </row>
    <row r="221" spans="1:3">
      <c r="A221" s="107" t="s">
        <v>658</v>
      </c>
      <c r="B221" s="106">
        <v>144</v>
      </c>
      <c r="C221" s="106">
        <v>144</v>
      </c>
    </row>
    <row r="222" spans="1:3">
      <c r="A222" s="107" t="s">
        <v>657</v>
      </c>
      <c r="B222" s="106">
        <v>96</v>
      </c>
      <c r="C222" s="106">
        <v>96</v>
      </c>
    </row>
    <row r="223" spans="1:3">
      <c r="A223" s="107" t="s">
        <v>656</v>
      </c>
      <c r="B223" s="106">
        <v>144</v>
      </c>
      <c r="C223" s="106">
        <v>144</v>
      </c>
    </row>
    <row r="224" spans="1:3">
      <c r="A224" s="107" t="s">
        <v>655</v>
      </c>
      <c r="B224" s="106">
        <v>144</v>
      </c>
      <c r="C224" s="106">
        <v>144</v>
      </c>
    </row>
    <row r="225" spans="1:3">
      <c r="A225" s="107" t="s">
        <v>654</v>
      </c>
      <c r="B225" s="106">
        <v>120</v>
      </c>
      <c r="C225" s="106">
        <v>120</v>
      </c>
    </row>
    <row r="226" spans="1:3">
      <c r="A226" s="107" t="s">
        <v>653</v>
      </c>
      <c r="B226" s="106">
        <v>96</v>
      </c>
      <c r="C226" s="106">
        <v>96</v>
      </c>
    </row>
    <row r="227" spans="1:3">
      <c r="A227" s="107" t="s">
        <v>652</v>
      </c>
      <c r="B227" s="106">
        <v>96</v>
      </c>
      <c r="C227" s="106">
        <v>96</v>
      </c>
    </row>
    <row r="228" spans="1:3">
      <c r="A228" s="107" t="s">
        <v>651</v>
      </c>
      <c r="B228" s="106">
        <v>96</v>
      </c>
      <c r="C228" s="106">
        <v>96</v>
      </c>
    </row>
    <row r="229" spans="1:3">
      <c r="A229" s="107" t="s">
        <v>650</v>
      </c>
      <c r="B229" s="106">
        <v>96</v>
      </c>
      <c r="C229" s="106">
        <v>96</v>
      </c>
    </row>
    <row r="230" spans="1:3">
      <c r="A230" s="107" t="s">
        <v>649</v>
      </c>
      <c r="B230" s="106">
        <v>192</v>
      </c>
      <c r="C230" s="106">
        <v>192</v>
      </c>
    </row>
    <row r="231" spans="1:3">
      <c r="A231" s="107" t="s">
        <v>648</v>
      </c>
      <c r="B231" s="106">
        <v>144</v>
      </c>
      <c r="C231" s="106">
        <v>144</v>
      </c>
    </row>
    <row r="232" spans="1:3">
      <c r="A232" s="107" t="s">
        <v>647</v>
      </c>
      <c r="B232" s="106">
        <v>168</v>
      </c>
      <c r="C232" s="106">
        <v>168</v>
      </c>
    </row>
    <row r="233" spans="1:3">
      <c r="A233" s="107" t="s">
        <v>646</v>
      </c>
      <c r="B233" s="106">
        <v>96</v>
      </c>
      <c r="C233" s="106">
        <v>96</v>
      </c>
    </row>
    <row r="234" spans="1:3">
      <c r="A234" s="107" t="s">
        <v>645</v>
      </c>
      <c r="B234" s="106">
        <v>145</v>
      </c>
      <c r="C234" s="106">
        <v>145</v>
      </c>
    </row>
    <row r="235" spans="1:3">
      <c r="A235" s="107" t="s">
        <v>644</v>
      </c>
      <c r="B235" s="106">
        <v>72</v>
      </c>
      <c r="C235" s="106">
        <v>72</v>
      </c>
    </row>
    <row r="236" spans="1:3">
      <c r="A236" s="107" t="s">
        <v>643</v>
      </c>
      <c r="B236" s="106">
        <v>120</v>
      </c>
      <c r="C236" s="106">
        <v>120</v>
      </c>
    </row>
    <row r="237" spans="1:3">
      <c r="A237" s="107" t="s">
        <v>642</v>
      </c>
      <c r="B237" s="106">
        <v>120</v>
      </c>
      <c r="C237" s="106">
        <v>120</v>
      </c>
    </row>
    <row r="238" spans="1:3">
      <c r="A238" s="107" t="s">
        <v>641</v>
      </c>
      <c r="B238" s="106">
        <v>170</v>
      </c>
      <c r="C238" s="106">
        <v>170</v>
      </c>
    </row>
    <row r="239" spans="1:3">
      <c r="A239" s="107" t="s">
        <v>640</v>
      </c>
      <c r="B239" s="106">
        <v>96</v>
      </c>
      <c r="C239" s="106">
        <v>96</v>
      </c>
    </row>
    <row r="240" spans="1:3">
      <c r="A240" s="107" t="s">
        <v>639</v>
      </c>
      <c r="B240" s="106">
        <v>120</v>
      </c>
      <c r="C240" s="106">
        <v>120</v>
      </c>
    </row>
    <row r="241" spans="1:3">
      <c r="A241" s="107" t="s">
        <v>638</v>
      </c>
      <c r="B241" s="106">
        <v>96</v>
      </c>
      <c r="C241" s="106">
        <v>96</v>
      </c>
    </row>
    <row r="242" spans="1:3">
      <c r="A242" s="107" t="s">
        <v>637</v>
      </c>
      <c r="B242" s="106">
        <v>96</v>
      </c>
      <c r="C242" s="106">
        <v>96</v>
      </c>
    </row>
    <row r="243" spans="1:3">
      <c r="A243" s="107" t="s">
        <v>636</v>
      </c>
      <c r="B243" s="106">
        <v>96</v>
      </c>
      <c r="C243" s="106">
        <v>96</v>
      </c>
    </row>
    <row r="244" spans="1:3">
      <c r="A244" s="107" t="s">
        <v>635</v>
      </c>
      <c r="B244" s="106">
        <v>120</v>
      </c>
      <c r="C244" s="106">
        <v>120</v>
      </c>
    </row>
    <row r="245" spans="1:3">
      <c r="A245" s="107" t="s">
        <v>634</v>
      </c>
      <c r="B245" s="106">
        <v>120</v>
      </c>
      <c r="C245" s="106">
        <v>120</v>
      </c>
    </row>
    <row r="246" spans="1:3">
      <c r="A246" s="107" t="s">
        <v>633</v>
      </c>
      <c r="B246" s="106">
        <v>120</v>
      </c>
      <c r="C246" s="106">
        <v>120</v>
      </c>
    </row>
    <row r="247" spans="1:3">
      <c r="A247" s="107" t="s">
        <v>632</v>
      </c>
      <c r="B247" s="106">
        <v>240</v>
      </c>
      <c r="C247" s="106">
        <v>240</v>
      </c>
    </row>
    <row r="248" spans="1:3">
      <c r="A248" s="107" t="s">
        <v>631</v>
      </c>
      <c r="B248" s="106">
        <v>72</v>
      </c>
      <c r="C248" s="106">
        <v>72</v>
      </c>
    </row>
    <row r="249" spans="1:3">
      <c r="A249" s="107" t="s">
        <v>630</v>
      </c>
      <c r="B249" s="106">
        <v>120</v>
      </c>
      <c r="C249" s="106">
        <v>120</v>
      </c>
    </row>
    <row r="250" spans="1:3">
      <c r="A250" s="107" t="s">
        <v>629</v>
      </c>
      <c r="B250" s="106">
        <v>96</v>
      </c>
      <c r="C250" s="106">
        <v>96</v>
      </c>
    </row>
    <row r="251" spans="1:3">
      <c r="A251" s="107" t="s">
        <v>628</v>
      </c>
      <c r="B251" s="106">
        <v>96</v>
      </c>
      <c r="C251" s="106">
        <v>96</v>
      </c>
    </row>
    <row r="252" spans="1:3">
      <c r="A252" s="107" t="s">
        <v>627</v>
      </c>
      <c r="B252" s="106">
        <v>120</v>
      </c>
      <c r="C252" s="106">
        <v>120</v>
      </c>
    </row>
    <row r="253" spans="1:3">
      <c r="A253" s="107" t="s">
        <v>626</v>
      </c>
      <c r="B253" s="106">
        <v>84</v>
      </c>
      <c r="C253" s="106">
        <v>84</v>
      </c>
    </row>
    <row r="254" spans="1:3">
      <c r="A254" s="107" t="s">
        <v>625</v>
      </c>
      <c r="B254" s="106">
        <v>96</v>
      </c>
      <c r="C254" s="106">
        <v>96</v>
      </c>
    </row>
    <row r="255" spans="1:3">
      <c r="A255" s="107" t="s">
        <v>624</v>
      </c>
      <c r="B255" s="106">
        <v>96</v>
      </c>
      <c r="C255" s="106">
        <v>96</v>
      </c>
    </row>
    <row r="256" spans="1:3">
      <c r="A256" s="107" t="s">
        <v>623</v>
      </c>
      <c r="B256" s="106">
        <v>72</v>
      </c>
      <c r="C256" s="106">
        <v>72</v>
      </c>
    </row>
    <row r="257" spans="1:3">
      <c r="A257" s="107" t="s">
        <v>622</v>
      </c>
      <c r="B257" s="106">
        <v>96</v>
      </c>
      <c r="C257" s="106">
        <v>96</v>
      </c>
    </row>
    <row r="258" spans="1:3">
      <c r="A258" s="107" t="s">
        <v>621</v>
      </c>
      <c r="B258" s="106">
        <v>240</v>
      </c>
      <c r="C258" s="106">
        <v>240</v>
      </c>
    </row>
    <row r="259" spans="1:3">
      <c r="A259" s="107" t="s">
        <v>620</v>
      </c>
      <c r="B259" s="106">
        <v>144</v>
      </c>
      <c r="C259" s="106">
        <v>144</v>
      </c>
    </row>
    <row r="260" spans="1:3">
      <c r="A260" s="107" t="s">
        <v>619</v>
      </c>
      <c r="B260" s="106">
        <v>144</v>
      </c>
      <c r="C260" s="106">
        <v>144</v>
      </c>
    </row>
    <row r="261" spans="1:3">
      <c r="A261" s="107" t="s">
        <v>618</v>
      </c>
      <c r="B261" s="106">
        <v>96</v>
      </c>
      <c r="C261" s="106">
        <v>96</v>
      </c>
    </row>
    <row r="262" spans="1:3">
      <c r="A262" s="107" t="s">
        <v>617</v>
      </c>
      <c r="B262" s="106">
        <v>96</v>
      </c>
      <c r="C262" s="106">
        <v>96</v>
      </c>
    </row>
    <row r="263" spans="1:3">
      <c r="A263" s="107" t="s">
        <v>616</v>
      </c>
      <c r="B263" s="106">
        <v>72</v>
      </c>
      <c r="C263" s="106">
        <v>72</v>
      </c>
    </row>
    <row r="264" spans="1:3">
      <c r="A264" s="107" t="s">
        <v>615</v>
      </c>
      <c r="B264" s="106">
        <v>168</v>
      </c>
      <c r="C264" s="106">
        <v>168</v>
      </c>
    </row>
    <row r="265" spans="1:3">
      <c r="A265" s="107" t="s">
        <v>614</v>
      </c>
      <c r="B265" s="106">
        <v>144</v>
      </c>
      <c r="C265" s="106">
        <v>144</v>
      </c>
    </row>
    <row r="266" spans="1:3">
      <c r="A266" s="107" t="s">
        <v>613</v>
      </c>
      <c r="B266" s="106">
        <v>144</v>
      </c>
      <c r="C266" s="106">
        <v>144</v>
      </c>
    </row>
    <row r="267" spans="1:3">
      <c r="A267" s="107" t="s">
        <v>612</v>
      </c>
      <c r="B267" s="106">
        <v>120</v>
      </c>
      <c r="C267" s="106">
        <v>120</v>
      </c>
    </row>
    <row r="268" spans="1:3">
      <c r="A268" s="107" t="s">
        <v>611</v>
      </c>
      <c r="B268" s="106">
        <v>168</v>
      </c>
      <c r="C268" s="106">
        <v>168</v>
      </c>
    </row>
    <row r="269" spans="1:3">
      <c r="A269" s="107" t="s">
        <v>610</v>
      </c>
      <c r="B269" s="106">
        <v>144</v>
      </c>
      <c r="C269" s="106">
        <v>144</v>
      </c>
    </row>
    <row r="270" spans="1:3">
      <c r="A270" s="107" t="s">
        <v>609</v>
      </c>
      <c r="B270" s="106">
        <v>120</v>
      </c>
      <c r="C270" s="106">
        <v>120</v>
      </c>
    </row>
    <row r="271" spans="1:3">
      <c r="A271" s="107" t="s">
        <v>608</v>
      </c>
      <c r="B271" s="106">
        <v>144</v>
      </c>
      <c r="C271" s="106">
        <v>144</v>
      </c>
    </row>
    <row r="272" spans="1:3">
      <c r="A272" s="107" t="s">
        <v>607</v>
      </c>
      <c r="B272" s="106">
        <v>120</v>
      </c>
      <c r="C272" s="106">
        <v>120</v>
      </c>
    </row>
    <row r="273" spans="1:3">
      <c r="A273" s="107" t="s">
        <v>606</v>
      </c>
      <c r="B273" s="106">
        <v>144</v>
      </c>
      <c r="C273" s="106">
        <v>144</v>
      </c>
    </row>
    <row r="274" spans="1:3">
      <c r="A274" s="107" t="s">
        <v>605</v>
      </c>
      <c r="B274" s="106">
        <v>120</v>
      </c>
      <c r="C274" s="106">
        <v>120</v>
      </c>
    </row>
    <row r="275" spans="1:3">
      <c r="A275" s="107" t="s">
        <v>604</v>
      </c>
      <c r="B275" s="106">
        <v>120</v>
      </c>
      <c r="C275" s="106">
        <v>120</v>
      </c>
    </row>
    <row r="276" spans="1:3">
      <c r="A276" s="107" t="s">
        <v>603</v>
      </c>
      <c r="B276" s="106">
        <v>96</v>
      </c>
      <c r="C276" s="106">
        <v>96</v>
      </c>
    </row>
    <row r="277" spans="1:3">
      <c r="A277" s="107" t="s">
        <v>602</v>
      </c>
      <c r="B277" s="106">
        <v>96</v>
      </c>
      <c r="C277" s="106">
        <v>96</v>
      </c>
    </row>
    <row r="278" spans="1:3">
      <c r="A278" s="107" t="s">
        <v>601</v>
      </c>
      <c r="B278" s="106">
        <v>120</v>
      </c>
      <c r="C278" s="106">
        <v>120</v>
      </c>
    </row>
    <row r="279" spans="1:3">
      <c r="A279" s="107" t="s">
        <v>600</v>
      </c>
      <c r="B279" s="106">
        <v>108</v>
      </c>
      <c r="C279" s="106">
        <v>108</v>
      </c>
    </row>
    <row r="280" spans="1:3">
      <c r="A280" s="107" t="s">
        <v>599</v>
      </c>
      <c r="B280" s="106">
        <v>324</v>
      </c>
      <c r="C280" s="106">
        <v>324</v>
      </c>
    </row>
    <row r="281" spans="1:3">
      <c r="A281" s="107" t="s">
        <v>598</v>
      </c>
      <c r="B281" s="106">
        <v>120</v>
      </c>
      <c r="C281" s="106">
        <v>120</v>
      </c>
    </row>
    <row r="282" spans="1:3">
      <c r="A282" s="107" t="s">
        <v>597</v>
      </c>
      <c r="B282" s="106">
        <v>144</v>
      </c>
      <c r="C282" s="106">
        <v>144</v>
      </c>
    </row>
    <row r="283" spans="1:3">
      <c r="A283" s="107" t="s">
        <v>596</v>
      </c>
      <c r="B283" s="106">
        <v>96</v>
      </c>
      <c r="C283" s="106">
        <v>96</v>
      </c>
    </row>
    <row r="284" spans="1:3">
      <c r="A284" s="107" t="s">
        <v>595</v>
      </c>
      <c r="B284" s="106">
        <v>96</v>
      </c>
      <c r="C284" s="106">
        <v>96</v>
      </c>
    </row>
    <row r="285" spans="1:3">
      <c r="A285" s="107" t="s">
        <v>594</v>
      </c>
      <c r="B285" s="106">
        <v>72</v>
      </c>
      <c r="C285" s="106">
        <v>72</v>
      </c>
    </row>
    <row r="286" spans="1:3">
      <c r="A286" s="107" t="s">
        <v>593</v>
      </c>
      <c r="B286" s="106">
        <v>96</v>
      </c>
      <c r="C286" s="106">
        <v>96</v>
      </c>
    </row>
    <row r="287" spans="1:3">
      <c r="A287" s="107" t="s">
        <v>592</v>
      </c>
      <c r="B287" s="106">
        <v>72</v>
      </c>
      <c r="C287" s="106">
        <v>72</v>
      </c>
    </row>
    <row r="288" spans="1:3">
      <c r="A288" s="107" t="s">
        <v>591</v>
      </c>
      <c r="B288" s="106">
        <v>96</v>
      </c>
      <c r="C288" s="106">
        <v>96</v>
      </c>
    </row>
    <row r="289" spans="1:3">
      <c r="A289" s="107" t="s">
        <v>590</v>
      </c>
      <c r="B289" s="106">
        <v>96</v>
      </c>
      <c r="C289" s="106">
        <v>96</v>
      </c>
    </row>
    <row r="290" spans="1:3">
      <c r="A290" s="107" t="s">
        <v>589</v>
      </c>
      <c r="B290" s="106">
        <v>96</v>
      </c>
      <c r="C290" s="106">
        <v>96</v>
      </c>
    </row>
    <row r="291" spans="1:3">
      <c r="A291" s="107" t="s">
        <v>588</v>
      </c>
      <c r="B291" s="106">
        <v>120</v>
      </c>
      <c r="C291" s="106">
        <v>120</v>
      </c>
    </row>
    <row r="292" spans="1:3">
      <c r="A292" s="107" t="s">
        <v>587</v>
      </c>
      <c r="B292" s="106">
        <v>288</v>
      </c>
      <c r="C292" s="106">
        <v>288</v>
      </c>
    </row>
    <row r="293" spans="1:3">
      <c r="A293" s="107" t="s">
        <v>586</v>
      </c>
      <c r="B293" s="106">
        <v>120</v>
      </c>
      <c r="C293" s="106">
        <v>120</v>
      </c>
    </row>
    <row r="294" spans="1:3">
      <c r="A294" s="107" t="s">
        <v>585</v>
      </c>
      <c r="B294" s="106">
        <v>120</v>
      </c>
      <c r="C294" s="106">
        <v>120</v>
      </c>
    </row>
    <row r="295" spans="1:3">
      <c r="A295" s="107" t="s">
        <v>584</v>
      </c>
      <c r="B295" s="106">
        <v>96</v>
      </c>
      <c r="C295" s="106">
        <v>96</v>
      </c>
    </row>
    <row r="296" spans="1:3">
      <c r="A296" s="107" t="s">
        <v>583</v>
      </c>
      <c r="B296" s="106">
        <v>96</v>
      </c>
      <c r="C296" s="106">
        <v>96</v>
      </c>
    </row>
    <row r="297" spans="1:3">
      <c r="A297" s="107" t="s">
        <v>582</v>
      </c>
      <c r="B297" s="106">
        <v>96</v>
      </c>
      <c r="C297" s="106">
        <v>96</v>
      </c>
    </row>
    <row r="298" spans="1:3">
      <c r="A298" s="107" t="s">
        <v>581</v>
      </c>
      <c r="B298" s="106">
        <v>96</v>
      </c>
      <c r="C298" s="106">
        <v>96</v>
      </c>
    </row>
    <row r="299" spans="1:3">
      <c r="A299" s="107" t="s">
        <v>580</v>
      </c>
      <c r="B299" s="106">
        <v>96</v>
      </c>
      <c r="C299" s="106">
        <v>96</v>
      </c>
    </row>
    <row r="300" spans="1:3">
      <c r="A300" s="107" t="s">
        <v>579</v>
      </c>
      <c r="B300" s="106">
        <v>96</v>
      </c>
      <c r="C300" s="106">
        <v>96</v>
      </c>
    </row>
    <row r="301" spans="1:3">
      <c r="A301" s="107" t="s">
        <v>578</v>
      </c>
      <c r="B301" s="106">
        <v>120</v>
      </c>
      <c r="C301" s="106">
        <v>120</v>
      </c>
    </row>
    <row r="302" spans="1:3">
      <c r="A302" s="107" t="s">
        <v>577</v>
      </c>
      <c r="B302" s="106">
        <v>96</v>
      </c>
      <c r="C302" s="106">
        <v>96</v>
      </c>
    </row>
    <row r="303" spans="1:3">
      <c r="A303" s="107" t="s">
        <v>576</v>
      </c>
      <c r="B303" s="106">
        <v>144</v>
      </c>
      <c r="C303" s="106">
        <v>144</v>
      </c>
    </row>
    <row r="304" spans="1:3">
      <c r="A304" s="107" t="s">
        <v>575</v>
      </c>
      <c r="B304" s="106">
        <v>192</v>
      </c>
      <c r="C304" s="106">
        <v>192</v>
      </c>
    </row>
    <row r="305" spans="1:3">
      <c r="A305" s="107" t="s">
        <v>574</v>
      </c>
      <c r="B305" s="106">
        <v>144</v>
      </c>
      <c r="C305" s="106">
        <v>144</v>
      </c>
    </row>
    <row r="306" spans="1:3">
      <c r="A306" s="107" t="s">
        <v>573</v>
      </c>
      <c r="B306" s="106">
        <v>120</v>
      </c>
      <c r="C306" s="106">
        <v>120</v>
      </c>
    </row>
    <row r="307" spans="1:3">
      <c r="A307" s="107" t="s">
        <v>572</v>
      </c>
      <c r="B307" s="106">
        <v>144</v>
      </c>
      <c r="C307" s="106">
        <v>144</v>
      </c>
    </row>
    <row r="308" spans="1:3">
      <c r="A308" s="107" t="s">
        <v>571</v>
      </c>
      <c r="B308" s="106">
        <v>120</v>
      </c>
      <c r="C308" s="106">
        <v>120</v>
      </c>
    </row>
    <row r="309" spans="1:3">
      <c r="A309" s="107" t="s">
        <v>570</v>
      </c>
      <c r="B309" s="106">
        <v>144</v>
      </c>
      <c r="C309" s="106">
        <v>144</v>
      </c>
    </row>
    <row r="310" spans="1:3">
      <c r="A310" s="107" t="s">
        <v>569</v>
      </c>
      <c r="B310" s="106">
        <v>144</v>
      </c>
      <c r="C310" s="106">
        <v>144</v>
      </c>
    </row>
    <row r="311" spans="1:3">
      <c r="A311" s="107" t="s">
        <v>568</v>
      </c>
      <c r="B311" s="106">
        <v>96</v>
      </c>
      <c r="C311" s="106">
        <v>96</v>
      </c>
    </row>
    <row r="312" spans="1:3">
      <c r="A312" s="107" t="s">
        <v>567</v>
      </c>
      <c r="B312" s="106">
        <v>96</v>
      </c>
      <c r="C312" s="106">
        <v>96</v>
      </c>
    </row>
    <row r="313" spans="1:3">
      <c r="A313" s="107" t="s">
        <v>566</v>
      </c>
      <c r="B313" s="106">
        <v>96</v>
      </c>
      <c r="C313" s="106">
        <v>96</v>
      </c>
    </row>
    <row r="314" spans="1:3">
      <c r="A314" s="107" t="s">
        <v>565</v>
      </c>
      <c r="B314" s="106">
        <v>96</v>
      </c>
      <c r="C314" s="106">
        <v>96</v>
      </c>
    </row>
    <row r="315" spans="1:3">
      <c r="A315" s="107" t="s">
        <v>564</v>
      </c>
      <c r="B315" s="106">
        <v>96</v>
      </c>
      <c r="C315" s="106">
        <v>96</v>
      </c>
    </row>
    <row r="316" spans="1:3">
      <c r="A316" s="107" t="s">
        <v>563</v>
      </c>
      <c r="B316" s="106">
        <v>96</v>
      </c>
      <c r="C316" s="106">
        <v>96</v>
      </c>
    </row>
    <row r="317" spans="1:3">
      <c r="A317" s="107" t="s">
        <v>562</v>
      </c>
      <c r="B317" s="106">
        <v>72</v>
      </c>
      <c r="C317" s="106">
        <v>72</v>
      </c>
    </row>
    <row r="318" spans="1:3">
      <c r="A318" s="107" t="s">
        <v>561</v>
      </c>
      <c r="B318" s="106">
        <v>96</v>
      </c>
      <c r="C318" s="106">
        <v>96</v>
      </c>
    </row>
    <row r="319" spans="1:3">
      <c r="A319" s="107" t="s">
        <v>560</v>
      </c>
      <c r="B319" s="106">
        <v>96</v>
      </c>
      <c r="C319" s="106">
        <v>96</v>
      </c>
    </row>
    <row r="320" spans="1:3">
      <c r="A320" s="107" t="s">
        <v>559</v>
      </c>
      <c r="B320" s="106">
        <v>144</v>
      </c>
      <c r="C320" s="106">
        <v>144</v>
      </c>
    </row>
    <row r="321" spans="1:3">
      <c r="A321" s="107" t="s">
        <v>558</v>
      </c>
      <c r="B321" s="106">
        <v>96</v>
      </c>
      <c r="C321" s="106">
        <v>96</v>
      </c>
    </row>
    <row r="322" spans="1:3">
      <c r="A322" s="107" t="s">
        <v>557</v>
      </c>
      <c r="B322" s="106">
        <v>144</v>
      </c>
      <c r="C322" s="106">
        <v>144</v>
      </c>
    </row>
    <row r="323" spans="1:3">
      <c r="A323" s="107" t="s">
        <v>556</v>
      </c>
      <c r="B323" s="106">
        <v>96</v>
      </c>
      <c r="C323" s="106">
        <v>96</v>
      </c>
    </row>
    <row r="324" spans="1:3">
      <c r="A324" s="107" t="s">
        <v>555</v>
      </c>
      <c r="B324" s="106">
        <v>96</v>
      </c>
      <c r="C324" s="106">
        <v>96</v>
      </c>
    </row>
    <row r="325" spans="1:3">
      <c r="A325" s="107" t="s">
        <v>554</v>
      </c>
      <c r="B325" s="106">
        <v>96</v>
      </c>
      <c r="C325" s="106">
        <v>96</v>
      </c>
    </row>
    <row r="326" spans="1:3">
      <c r="A326" s="107" t="s">
        <v>553</v>
      </c>
      <c r="B326" s="106">
        <v>120</v>
      </c>
      <c r="C326" s="106">
        <v>120</v>
      </c>
    </row>
    <row r="327" spans="1:3">
      <c r="A327" s="107" t="s">
        <v>552</v>
      </c>
      <c r="B327" s="106">
        <v>120</v>
      </c>
      <c r="C327" s="106">
        <v>120</v>
      </c>
    </row>
    <row r="328" spans="1:3">
      <c r="A328" s="107" t="s">
        <v>551</v>
      </c>
      <c r="B328" s="106">
        <v>72</v>
      </c>
      <c r="C328" s="106">
        <v>72</v>
      </c>
    </row>
    <row r="329" spans="1:3">
      <c r="A329" s="107" t="s">
        <v>550</v>
      </c>
      <c r="B329" s="106">
        <v>120</v>
      </c>
      <c r="C329" s="106">
        <v>120</v>
      </c>
    </row>
    <row r="330" spans="1:3">
      <c r="A330" s="107" t="s">
        <v>549</v>
      </c>
      <c r="B330" s="106">
        <v>120</v>
      </c>
      <c r="C330" s="106">
        <v>120</v>
      </c>
    </row>
    <row r="331" spans="1:3">
      <c r="A331" s="107" t="s">
        <v>548</v>
      </c>
      <c r="B331" s="106">
        <v>96</v>
      </c>
      <c r="C331" s="106">
        <v>96</v>
      </c>
    </row>
    <row r="332" spans="1:3">
      <c r="A332" s="107" t="s">
        <v>547</v>
      </c>
      <c r="B332" s="106">
        <v>96</v>
      </c>
      <c r="C332" s="106">
        <v>96</v>
      </c>
    </row>
    <row r="333" spans="1:3">
      <c r="A333" s="107" t="s">
        <v>546</v>
      </c>
      <c r="B333" s="106">
        <v>96</v>
      </c>
      <c r="C333" s="106">
        <v>96</v>
      </c>
    </row>
    <row r="334" spans="1:3">
      <c r="A334" s="107" t="s">
        <v>545</v>
      </c>
      <c r="B334" s="106">
        <v>96</v>
      </c>
      <c r="C334" s="106">
        <v>96</v>
      </c>
    </row>
    <row r="335" spans="1:3">
      <c r="A335" s="107" t="s">
        <v>544</v>
      </c>
      <c r="B335" s="106">
        <v>72</v>
      </c>
      <c r="C335" s="106">
        <v>72</v>
      </c>
    </row>
    <row r="336" spans="1:3">
      <c r="A336" s="107" t="s">
        <v>543</v>
      </c>
      <c r="B336" s="106">
        <v>96</v>
      </c>
      <c r="C336" s="106">
        <v>96</v>
      </c>
    </row>
    <row r="337" spans="1:3">
      <c r="A337" s="107" t="s">
        <v>542</v>
      </c>
      <c r="B337" s="106">
        <v>120</v>
      </c>
      <c r="C337" s="106">
        <v>120</v>
      </c>
    </row>
    <row r="338" spans="1:3">
      <c r="A338" s="107" t="s">
        <v>541</v>
      </c>
      <c r="B338" s="106">
        <v>84</v>
      </c>
      <c r="C338" s="106">
        <v>84</v>
      </c>
    </row>
    <row r="339" spans="1:3">
      <c r="A339" s="107" t="s">
        <v>540</v>
      </c>
      <c r="B339" s="106">
        <v>96</v>
      </c>
      <c r="C339" s="106">
        <v>96</v>
      </c>
    </row>
    <row r="340" spans="1:3">
      <c r="A340" s="107" t="s">
        <v>539</v>
      </c>
      <c r="B340" s="106">
        <v>96</v>
      </c>
      <c r="C340" s="106">
        <v>96</v>
      </c>
    </row>
    <row r="341" spans="1:3">
      <c r="A341" s="107" t="s">
        <v>538</v>
      </c>
      <c r="B341" s="106">
        <v>96</v>
      </c>
      <c r="C341" s="106">
        <v>96</v>
      </c>
    </row>
    <row r="342" spans="1:3">
      <c r="A342" s="107" t="s">
        <v>537</v>
      </c>
      <c r="B342" s="106">
        <v>120</v>
      </c>
      <c r="C342" s="106">
        <v>120</v>
      </c>
    </row>
    <row r="343" spans="1:3">
      <c r="A343" s="107" t="s">
        <v>536</v>
      </c>
      <c r="B343" s="106">
        <v>96</v>
      </c>
      <c r="C343" s="106">
        <v>96</v>
      </c>
    </row>
    <row r="344" spans="1:3">
      <c r="A344" s="107" t="s">
        <v>535</v>
      </c>
      <c r="B344" s="106">
        <v>96</v>
      </c>
      <c r="C344" s="106">
        <v>96</v>
      </c>
    </row>
    <row r="345" spans="1:3">
      <c r="A345" s="107" t="s">
        <v>534</v>
      </c>
      <c r="B345" s="106">
        <v>72</v>
      </c>
      <c r="C345" s="106">
        <v>72</v>
      </c>
    </row>
    <row r="346" spans="1:3">
      <c r="A346" s="107" t="s">
        <v>533</v>
      </c>
      <c r="B346" s="106">
        <v>120</v>
      </c>
      <c r="C346" s="106">
        <v>120</v>
      </c>
    </row>
    <row r="347" spans="1:3">
      <c r="A347" s="107" t="s">
        <v>532</v>
      </c>
      <c r="B347" s="106">
        <v>96</v>
      </c>
      <c r="C347" s="106">
        <v>96</v>
      </c>
    </row>
    <row r="348" spans="1:3">
      <c r="A348" s="107" t="s">
        <v>531</v>
      </c>
      <c r="B348" s="106">
        <v>96</v>
      </c>
      <c r="C348" s="106">
        <v>96</v>
      </c>
    </row>
    <row r="349" spans="1:3">
      <c r="A349" s="107" t="s">
        <v>530</v>
      </c>
      <c r="B349" s="106">
        <v>120</v>
      </c>
      <c r="C349" s="106">
        <v>120</v>
      </c>
    </row>
    <row r="350" spans="1:3">
      <c r="A350" s="107" t="s">
        <v>529</v>
      </c>
      <c r="B350" s="106">
        <v>72</v>
      </c>
      <c r="C350" s="106">
        <v>72</v>
      </c>
    </row>
    <row r="351" spans="1:3">
      <c r="A351" s="107" t="s">
        <v>528</v>
      </c>
      <c r="B351" s="106">
        <v>96</v>
      </c>
      <c r="C351" s="106">
        <v>96</v>
      </c>
    </row>
    <row r="352" spans="1:3">
      <c r="A352" s="107" t="s">
        <v>527</v>
      </c>
      <c r="B352" s="106">
        <v>120</v>
      </c>
      <c r="C352" s="106">
        <v>120</v>
      </c>
    </row>
    <row r="353" spans="1:3">
      <c r="A353" s="107" t="s">
        <v>526</v>
      </c>
      <c r="B353" s="106">
        <v>72</v>
      </c>
      <c r="C353" s="106">
        <v>72</v>
      </c>
    </row>
    <row r="354" spans="1:3">
      <c r="A354" s="107" t="s">
        <v>525</v>
      </c>
      <c r="B354" s="106">
        <v>96</v>
      </c>
      <c r="C354" s="106">
        <v>96</v>
      </c>
    </row>
    <row r="355" spans="1:3">
      <c r="A355" s="107" t="s">
        <v>524</v>
      </c>
      <c r="B355" s="106">
        <v>96</v>
      </c>
      <c r="C355" s="106">
        <v>96</v>
      </c>
    </row>
    <row r="356" spans="1:3">
      <c r="A356" s="107" t="s">
        <v>523</v>
      </c>
      <c r="B356" s="106">
        <v>96</v>
      </c>
      <c r="C356" s="106">
        <v>96</v>
      </c>
    </row>
    <row r="357" spans="1:3">
      <c r="A357" s="107" t="s">
        <v>522</v>
      </c>
      <c r="B357" s="106">
        <v>120</v>
      </c>
      <c r="C357" s="106">
        <v>120</v>
      </c>
    </row>
    <row r="358" spans="1:3">
      <c r="A358" s="107" t="s">
        <v>521</v>
      </c>
      <c r="B358" s="106">
        <v>96</v>
      </c>
      <c r="C358" s="106">
        <v>96</v>
      </c>
    </row>
    <row r="359" spans="1:3">
      <c r="A359" s="107" t="s">
        <v>520</v>
      </c>
      <c r="B359" s="106">
        <v>120</v>
      </c>
      <c r="C359" s="106">
        <v>120</v>
      </c>
    </row>
    <row r="360" spans="1:3">
      <c r="A360" s="107" t="s">
        <v>519</v>
      </c>
      <c r="B360" s="106">
        <v>120</v>
      </c>
      <c r="C360" s="106">
        <v>120</v>
      </c>
    </row>
    <row r="361" spans="1:3">
      <c r="A361" s="107" t="s">
        <v>518</v>
      </c>
      <c r="B361" s="106">
        <v>72</v>
      </c>
      <c r="C361" s="106">
        <v>72</v>
      </c>
    </row>
    <row r="362" spans="1:3">
      <c r="A362" s="107" t="s">
        <v>517</v>
      </c>
      <c r="B362" s="106">
        <v>96</v>
      </c>
      <c r="C362" s="106">
        <v>96</v>
      </c>
    </row>
    <row r="363" spans="1:3">
      <c r="A363" s="107" t="s">
        <v>516</v>
      </c>
      <c r="B363" s="106">
        <v>144</v>
      </c>
      <c r="C363" s="106">
        <v>144</v>
      </c>
    </row>
    <row r="364" spans="1:3">
      <c r="A364" s="107" t="s">
        <v>515</v>
      </c>
      <c r="B364" s="106">
        <v>120</v>
      </c>
      <c r="C364" s="106">
        <v>120</v>
      </c>
    </row>
    <row r="365" spans="1:3">
      <c r="A365" s="107" t="s">
        <v>514</v>
      </c>
      <c r="B365" s="106">
        <v>120</v>
      </c>
      <c r="C365" s="106">
        <v>120</v>
      </c>
    </row>
    <row r="366" spans="1:3">
      <c r="A366" s="107" t="s">
        <v>513</v>
      </c>
      <c r="B366" s="106">
        <v>120</v>
      </c>
      <c r="C366" s="106">
        <v>120</v>
      </c>
    </row>
    <row r="367" spans="1:3">
      <c r="A367" s="107" t="s">
        <v>512</v>
      </c>
      <c r="B367" s="106">
        <v>96</v>
      </c>
      <c r="C367" s="106">
        <v>96</v>
      </c>
    </row>
    <row r="368" spans="1:3">
      <c r="A368" s="107" t="s">
        <v>511</v>
      </c>
      <c r="B368" s="106">
        <v>72</v>
      </c>
      <c r="C368" s="106">
        <v>72</v>
      </c>
    </row>
    <row r="369" spans="1:3">
      <c r="A369" s="107" t="s">
        <v>510</v>
      </c>
      <c r="B369" s="106">
        <v>72</v>
      </c>
      <c r="C369" s="106">
        <v>72</v>
      </c>
    </row>
    <row r="370" spans="1:3">
      <c r="A370" s="107" t="s">
        <v>509</v>
      </c>
      <c r="B370" s="106">
        <v>96</v>
      </c>
      <c r="C370" s="106">
        <v>96</v>
      </c>
    </row>
    <row r="371" spans="1:3">
      <c r="A371" s="107" t="s">
        <v>508</v>
      </c>
      <c r="B371" s="106">
        <v>96</v>
      </c>
      <c r="C371" s="106">
        <v>96</v>
      </c>
    </row>
    <row r="372" spans="1:3">
      <c r="A372" s="107" t="s">
        <v>507</v>
      </c>
      <c r="B372" s="106">
        <v>144</v>
      </c>
      <c r="C372" s="106">
        <v>144</v>
      </c>
    </row>
    <row r="373" spans="1:3">
      <c r="A373" s="107" t="s">
        <v>506</v>
      </c>
      <c r="B373" s="106">
        <v>96</v>
      </c>
      <c r="C373" s="106">
        <v>96</v>
      </c>
    </row>
    <row r="374" spans="1:3">
      <c r="A374" s="107" t="s">
        <v>505</v>
      </c>
      <c r="B374" s="106">
        <v>96</v>
      </c>
      <c r="C374" s="106">
        <v>96</v>
      </c>
    </row>
    <row r="375" spans="1:3">
      <c r="A375" s="107" t="s">
        <v>504</v>
      </c>
      <c r="B375" s="106">
        <v>144</v>
      </c>
      <c r="C375" s="106">
        <v>144</v>
      </c>
    </row>
    <row r="376" spans="1:3">
      <c r="A376" s="107" t="s">
        <v>503</v>
      </c>
      <c r="B376" s="106">
        <v>96</v>
      </c>
      <c r="C376" s="106">
        <v>96</v>
      </c>
    </row>
    <row r="377" spans="1:3">
      <c r="A377" s="107" t="s">
        <v>502</v>
      </c>
      <c r="B377" s="106">
        <v>96</v>
      </c>
      <c r="C377" s="106">
        <v>96</v>
      </c>
    </row>
    <row r="378" spans="1:3">
      <c r="A378" s="107" t="s">
        <v>501</v>
      </c>
      <c r="B378" s="106">
        <v>96</v>
      </c>
      <c r="C378" s="106">
        <v>96</v>
      </c>
    </row>
    <row r="379" spans="1:3">
      <c r="A379" s="107" t="s">
        <v>500</v>
      </c>
      <c r="B379" s="106">
        <v>96</v>
      </c>
      <c r="C379" s="106">
        <v>96</v>
      </c>
    </row>
    <row r="380" spans="1:3">
      <c r="A380" s="107" t="s">
        <v>499</v>
      </c>
      <c r="B380" s="106">
        <v>96</v>
      </c>
      <c r="C380" s="106">
        <v>96</v>
      </c>
    </row>
    <row r="381" spans="1:3">
      <c r="A381" s="107" t="s">
        <v>498</v>
      </c>
      <c r="B381" s="106">
        <v>120</v>
      </c>
      <c r="C381" s="106">
        <v>120</v>
      </c>
    </row>
    <row r="382" spans="1:3">
      <c r="A382" s="107" t="s">
        <v>497</v>
      </c>
      <c r="B382" s="106">
        <v>96</v>
      </c>
      <c r="C382" s="106">
        <v>96</v>
      </c>
    </row>
    <row r="383" spans="1:3">
      <c r="A383" s="107" t="s">
        <v>496</v>
      </c>
      <c r="B383" s="106">
        <v>96</v>
      </c>
      <c r="C383" s="106">
        <v>96</v>
      </c>
    </row>
    <row r="384" spans="1:3">
      <c r="A384" s="107" t="s">
        <v>495</v>
      </c>
      <c r="B384" s="106">
        <v>96</v>
      </c>
      <c r="C384" s="106">
        <v>96</v>
      </c>
    </row>
    <row r="385" spans="1:3">
      <c r="A385" s="107" t="s">
        <v>494</v>
      </c>
      <c r="B385" s="106">
        <v>96</v>
      </c>
      <c r="C385" s="106">
        <v>96</v>
      </c>
    </row>
    <row r="386" spans="1:3">
      <c r="A386" s="107" t="s">
        <v>493</v>
      </c>
      <c r="B386" s="106">
        <v>144</v>
      </c>
      <c r="C386" s="106">
        <v>144</v>
      </c>
    </row>
    <row r="387" spans="1:3">
      <c r="A387" s="107" t="s">
        <v>492</v>
      </c>
      <c r="B387" s="106">
        <v>108</v>
      </c>
      <c r="C387" s="106">
        <v>108</v>
      </c>
    </row>
    <row r="388" spans="1:3">
      <c r="A388" s="107" t="s">
        <v>491</v>
      </c>
      <c r="B388" s="106">
        <v>120</v>
      </c>
      <c r="C388" s="106">
        <v>120</v>
      </c>
    </row>
    <row r="389" spans="1:3">
      <c r="A389" s="107" t="s">
        <v>490</v>
      </c>
      <c r="B389" s="106">
        <v>96</v>
      </c>
      <c r="C389" s="106">
        <v>96</v>
      </c>
    </row>
    <row r="390" spans="1:3">
      <c r="A390" s="107" t="s">
        <v>489</v>
      </c>
      <c r="B390" s="106">
        <v>384</v>
      </c>
      <c r="C390" s="106">
        <v>384</v>
      </c>
    </row>
    <row r="391" spans="1:3">
      <c r="A391" s="107" t="s">
        <v>488</v>
      </c>
      <c r="B391" s="106">
        <v>144</v>
      </c>
      <c r="C391" s="106">
        <v>144</v>
      </c>
    </row>
    <row r="392" spans="1:3">
      <c r="A392" s="107" t="s">
        <v>487</v>
      </c>
      <c r="B392" s="106">
        <v>96</v>
      </c>
      <c r="C392" s="106">
        <v>96</v>
      </c>
    </row>
    <row r="393" spans="1:3">
      <c r="A393" s="107" t="s">
        <v>486</v>
      </c>
      <c r="B393" s="106">
        <v>120</v>
      </c>
      <c r="C393" s="106">
        <v>120</v>
      </c>
    </row>
    <row r="394" spans="1:3">
      <c r="A394" s="107" t="s">
        <v>485</v>
      </c>
      <c r="B394" s="106">
        <v>120</v>
      </c>
      <c r="C394" s="106">
        <v>120</v>
      </c>
    </row>
    <row r="395" spans="1:3">
      <c r="A395" s="107" t="s">
        <v>484</v>
      </c>
      <c r="B395" s="106">
        <v>120</v>
      </c>
      <c r="C395" s="106">
        <v>120</v>
      </c>
    </row>
    <row r="396" spans="1:3">
      <c r="A396" s="107" t="s">
        <v>483</v>
      </c>
      <c r="B396" s="106">
        <v>120</v>
      </c>
      <c r="C396" s="106">
        <v>120</v>
      </c>
    </row>
    <row r="397" spans="1:3">
      <c r="A397" s="107" t="s">
        <v>482</v>
      </c>
      <c r="B397" s="106">
        <v>96</v>
      </c>
      <c r="C397" s="106">
        <v>96</v>
      </c>
    </row>
    <row r="398" spans="1:3">
      <c r="A398" s="107" t="s">
        <v>481</v>
      </c>
      <c r="B398" s="106">
        <v>96</v>
      </c>
      <c r="C398" s="106">
        <v>96</v>
      </c>
    </row>
    <row r="399" spans="1:3">
      <c r="A399" s="107" t="s">
        <v>480</v>
      </c>
      <c r="B399" s="106">
        <v>96</v>
      </c>
      <c r="C399" s="106">
        <v>96</v>
      </c>
    </row>
    <row r="400" spans="1:3">
      <c r="A400" s="107" t="s">
        <v>479</v>
      </c>
      <c r="B400" s="106">
        <v>144</v>
      </c>
      <c r="C400" s="106">
        <v>144</v>
      </c>
    </row>
    <row r="401" spans="1:3">
      <c r="A401" s="107" t="s">
        <v>478</v>
      </c>
      <c r="B401" s="106">
        <v>96</v>
      </c>
      <c r="C401" s="106">
        <v>96</v>
      </c>
    </row>
    <row r="402" spans="1:3">
      <c r="A402" s="107" t="s">
        <v>477</v>
      </c>
      <c r="B402" s="106">
        <v>288</v>
      </c>
      <c r="C402" s="106">
        <v>288</v>
      </c>
    </row>
    <row r="403" spans="1:3">
      <c r="A403" s="107" t="s">
        <v>476</v>
      </c>
      <c r="B403" s="106">
        <v>96</v>
      </c>
      <c r="C403" s="106">
        <v>96</v>
      </c>
    </row>
    <row r="404" spans="1:3">
      <c r="A404" s="107" t="s">
        <v>475</v>
      </c>
      <c r="B404" s="106">
        <v>120</v>
      </c>
      <c r="C404" s="106">
        <v>120</v>
      </c>
    </row>
    <row r="405" spans="1:3">
      <c r="A405" s="107" t="s">
        <v>474</v>
      </c>
      <c r="B405" s="106">
        <v>120</v>
      </c>
      <c r="C405" s="106">
        <v>120</v>
      </c>
    </row>
    <row r="406" spans="1:3">
      <c r="A406" s="107" t="s">
        <v>473</v>
      </c>
      <c r="B406" s="106">
        <v>96</v>
      </c>
      <c r="C406" s="106">
        <v>96</v>
      </c>
    </row>
    <row r="407" spans="1:3">
      <c r="A407" s="107" t="s">
        <v>472</v>
      </c>
      <c r="B407" s="106">
        <v>96</v>
      </c>
      <c r="C407" s="106">
        <v>96</v>
      </c>
    </row>
    <row r="408" spans="1:3">
      <c r="A408" s="107" t="s">
        <v>471</v>
      </c>
      <c r="B408" s="106">
        <v>120</v>
      </c>
      <c r="C408" s="106">
        <v>120</v>
      </c>
    </row>
    <row r="409" spans="1:3">
      <c r="A409" s="107" t="s">
        <v>470</v>
      </c>
      <c r="B409" s="106">
        <v>120</v>
      </c>
      <c r="C409" s="106">
        <v>120</v>
      </c>
    </row>
    <row r="410" spans="1:3">
      <c r="A410" s="107" t="s">
        <v>469</v>
      </c>
      <c r="B410" s="106">
        <v>96</v>
      </c>
      <c r="C410" s="106">
        <v>96</v>
      </c>
    </row>
    <row r="411" spans="1:3">
      <c r="A411" s="107" t="s">
        <v>468</v>
      </c>
      <c r="B411" s="106">
        <v>96</v>
      </c>
      <c r="C411" s="106">
        <v>96</v>
      </c>
    </row>
    <row r="412" spans="1:3">
      <c r="A412" s="107" t="s">
        <v>467</v>
      </c>
      <c r="B412" s="106">
        <v>120</v>
      </c>
      <c r="C412" s="106">
        <v>120</v>
      </c>
    </row>
    <row r="413" spans="1:3">
      <c r="A413" s="107" t="s">
        <v>466</v>
      </c>
      <c r="B413" s="106">
        <v>144</v>
      </c>
      <c r="C413" s="106">
        <v>144</v>
      </c>
    </row>
    <row r="414" spans="1:3">
      <c r="A414" s="107" t="s">
        <v>465</v>
      </c>
      <c r="B414" s="106">
        <v>120</v>
      </c>
      <c r="C414" s="106">
        <v>120</v>
      </c>
    </row>
    <row r="415" spans="1:3">
      <c r="A415" s="107" t="s">
        <v>464</v>
      </c>
      <c r="B415" s="106">
        <v>96</v>
      </c>
      <c r="C415" s="106">
        <v>96</v>
      </c>
    </row>
    <row r="416" spans="1:3">
      <c r="A416" s="107" t="s">
        <v>463</v>
      </c>
      <c r="B416" s="106">
        <v>72</v>
      </c>
      <c r="C416" s="106">
        <v>72</v>
      </c>
    </row>
    <row r="417" spans="1:3">
      <c r="A417" s="107" t="s">
        <v>462</v>
      </c>
      <c r="B417" s="106">
        <v>96</v>
      </c>
      <c r="C417" s="106">
        <v>96</v>
      </c>
    </row>
    <row r="418" spans="1:3">
      <c r="A418" s="107" t="s">
        <v>461</v>
      </c>
      <c r="B418" s="106">
        <v>96</v>
      </c>
      <c r="C418" s="106">
        <v>96</v>
      </c>
    </row>
    <row r="419" spans="1:3">
      <c r="A419" s="107" t="s">
        <v>460</v>
      </c>
      <c r="B419" s="106">
        <v>96</v>
      </c>
      <c r="C419" s="106">
        <v>96</v>
      </c>
    </row>
    <row r="420" spans="1:3">
      <c r="A420" s="107" t="s">
        <v>459</v>
      </c>
      <c r="B420" s="106">
        <v>120</v>
      </c>
      <c r="C420" s="106">
        <v>120</v>
      </c>
    </row>
    <row r="421" spans="1:3">
      <c r="A421" s="107" t="s">
        <v>458</v>
      </c>
      <c r="B421" s="106">
        <v>96</v>
      </c>
      <c r="C421" s="106">
        <v>96</v>
      </c>
    </row>
    <row r="422" spans="1:3">
      <c r="A422" s="107" t="s">
        <v>457</v>
      </c>
      <c r="B422" s="106">
        <v>96</v>
      </c>
      <c r="C422" s="106">
        <v>96</v>
      </c>
    </row>
    <row r="423" spans="1:3">
      <c r="A423" s="107" t="s">
        <v>456</v>
      </c>
      <c r="B423" s="106">
        <v>96</v>
      </c>
      <c r="C423" s="106">
        <v>96</v>
      </c>
    </row>
    <row r="424" spans="1:3">
      <c r="A424" s="107" t="s">
        <v>455</v>
      </c>
      <c r="B424" s="106">
        <v>120</v>
      </c>
      <c r="C424" s="106">
        <v>120</v>
      </c>
    </row>
    <row r="425" spans="1:3">
      <c r="A425" s="107" t="s">
        <v>454</v>
      </c>
      <c r="B425" s="106">
        <v>96</v>
      </c>
      <c r="C425" s="106">
        <v>96</v>
      </c>
    </row>
    <row r="426" spans="1:3">
      <c r="A426" s="107" t="s">
        <v>453</v>
      </c>
      <c r="B426" s="106">
        <v>96</v>
      </c>
      <c r="C426" s="106">
        <v>96</v>
      </c>
    </row>
    <row r="427" spans="1:3">
      <c r="A427" s="107" t="s">
        <v>452</v>
      </c>
      <c r="B427" s="106">
        <v>96</v>
      </c>
      <c r="C427" s="106">
        <v>96</v>
      </c>
    </row>
    <row r="428" spans="1:3">
      <c r="A428" s="107" t="s">
        <v>451</v>
      </c>
      <c r="B428" s="106">
        <v>96</v>
      </c>
      <c r="C428" s="106">
        <v>96</v>
      </c>
    </row>
    <row r="429" spans="1:3">
      <c r="A429" s="107" t="s">
        <v>450</v>
      </c>
      <c r="B429" s="106">
        <v>360</v>
      </c>
      <c r="C429" s="106">
        <v>360</v>
      </c>
    </row>
    <row r="430" spans="1:3">
      <c r="A430" s="107" t="s">
        <v>449</v>
      </c>
      <c r="B430" s="106">
        <v>120</v>
      </c>
      <c r="C430" s="106">
        <v>120</v>
      </c>
    </row>
    <row r="431" spans="1:3">
      <c r="A431" s="107" t="s">
        <v>448</v>
      </c>
      <c r="B431" s="106">
        <v>144</v>
      </c>
      <c r="C431" s="106">
        <v>144</v>
      </c>
    </row>
    <row r="432" spans="1:3">
      <c r="A432" s="107" t="s">
        <v>447</v>
      </c>
      <c r="B432" s="106">
        <v>120</v>
      </c>
      <c r="C432" s="106">
        <v>120</v>
      </c>
    </row>
    <row r="433" spans="1:3">
      <c r="A433" s="107" t="s">
        <v>446</v>
      </c>
      <c r="B433" s="106">
        <v>96</v>
      </c>
      <c r="C433" s="106">
        <v>96</v>
      </c>
    </row>
    <row r="434" spans="1:3">
      <c r="A434" s="107" t="s">
        <v>445</v>
      </c>
      <c r="B434" s="106">
        <v>120</v>
      </c>
      <c r="C434" s="106">
        <v>120</v>
      </c>
    </row>
    <row r="435" spans="1:3">
      <c r="A435" s="107" t="s">
        <v>444</v>
      </c>
      <c r="B435" s="106">
        <v>96</v>
      </c>
      <c r="C435" s="106">
        <v>96</v>
      </c>
    </row>
    <row r="436" spans="1:3">
      <c r="A436" s="107" t="s">
        <v>443</v>
      </c>
      <c r="B436" s="106">
        <v>120</v>
      </c>
      <c r="C436" s="106">
        <v>120</v>
      </c>
    </row>
    <row r="437" spans="1:3">
      <c r="A437" s="107" t="s">
        <v>442</v>
      </c>
      <c r="B437" s="106">
        <v>72</v>
      </c>
      <c r="C437" s="106">
        <v>72</v>
      </c>
    </row>
    <row r="438" spans="1:3">
      <c r="A438" s="107" t="s">
        <v>441</v>
      </c>
      <c r="B438" s="106">
        <v>96</v>
      </c>
      <c r="C438" s="106">
        <v>96</v>
      </c>
    </row>
    <row r="439" spans="1:3">
      <c r="A439" s="107" t="s">
        <v>440</v>
      </c>
      <c r="B439" s="106">
        <v>120</v>
      </c>
      <c r="C439" s="106">
        <v>120</v>
      </c>
    </row>
    <row r="440" spans="1:3">
      <c r="A440" s="107" t="s">
        <v>439</v>
      </c>
      <c r="B440" s="106">
        <v>96</v>
      </c>
      <c r="C440" s="106">
        <v>96</v>
      </c>
    </row>
    <row r="441" spans="1:3">
      <c r="A441" s="107" t="s">
        <v>438</v>
      </c>
      <c r="B441" s="106">
        <v>96</v>
      </c>
      <c r="C441" s="106">
        <v>96</v>
      </c>
    </row>
    <row r="442" spans="1:3">
      <c r="A442" s="107" t="s">
        <v>437</v>
      </c>
      <c r="B442" s="106">
        <v>120</v>
      </c>
      <c r="C442" s="106">
        <v>120</v>
      </c>
    </row>
    <row r="443" spans="1:3">
      <c r="A443" s="107" t="s">
        <v>436</v>
      </c>
      <c r="B443" s="106">
        <v>120</v>
      </c>
      <c r="C443" s="106">
        <v>120</v>
      </c>
    </row>
    <row r="444" spans="1:3">
      <c r="A444" s="107" t="s">
        <v>435</v>
      </c>
      <c r="B444" s="106">
        <v>96</v>
      </c>
      <c r="C444" s="106">
        <v>96</v>
      </c>
    </row>
    <row r="445" spans="1:3">
      <c r="A445" s="107" t="s">
        <v>434</v>
      </c>
      <c r="B445" s="106">
        <v>120</v>
      </c>
      <c r="C445" s="106">
        <v>120</v>
      </c>
    </row>
    <row r="446" spans="1:3">
      <c r="A446" s="107" t="s">
        <v>433</v>
      </c>
      <c r="B446" s="106">
        <v>120</v>
      </c>
      <c r="C446" s="106">
        <v>120</v>
      </c>
    </row>
    <row r="447" spans="1:3">
      <c r="A447" s="107" t="s">
        <v>432</v>
      </c>
      <c r="B447" s="106">
        <v>120</v>
      </c>
      <c r="C447" s="106">
        <v>120</v>
      </c>
    </row>
    <row r="448" spans="1:3">
      <c r="A448" s="107" t="s">
        <v>431</v>
      </c>
      <c r="B448" s="106">
        <v>96</v>
      </c>
      <c r="C448" s="106">
        <v>96</v>
      </c>
    </row>
    <row r="449" spans="1:3">
      <c r="A449" s="107" t="s">
        <v>430</v>
      </c>
      <c r="B449" s="106">
        <v>120</v>
      </c>
      <c r="C449" s="106">
        <v>120</v>
      </c>
    </row>
    <row r="450" spans="1:3">
      <c r="A450" s="107" t="s">
        <v>429</v>
      </c>
      <c r="B450" s="106">
        <v>96</v>
      </c>
      <c r="C450" s="106">
        <v>96</v>
      </c>
    </row>
    <row r="451" spans="1:3">
      <c r="A451" s="107" t="s">
        <v>428</v>
      </c>
      <c r="B451" s="106">
        <v>96</v>
      </c>
      <c r="C451" s="106">
        <v>96</v>
      </c>
    </row>
    <row r="452" spans="1:3">
      <c r="A452" s="107" t="s">
        <v>427</v>
      </c>
      <c r="B452" s="106">
        <v>96</v>
      </c>
      <c r="C452" s="106">
        <v>96</v>
      </c>
    </row>
    <row r="453" spans="1:3">
      <c r="A453" s="107" t="s">
        <v>426</v>
      </c>
      <c r="B453" s="106">
        <v>96</v>
      </c>
      <c r="C453" s="106">
        <v>96</v>
      </c>
    </row>
    <row r="454" spans="1:3">
      <c r="A454" s="107" t="s">
        <v>425</v>
      </c>
      <c r="B454" s="106">
        <v>96</v>
      </c>
      <c r="C454" s="106">
        <v>96</v>
      </c>
    </row>
    <row r="455" spans="1:3">
      <c r="A455" s="107" t="s">
        <v>424</v>
      </c>
      <c r="B455" s="106">
        <v>96</v>
      </c>
      <c r="C455" s="106">
        <v>96</v>
      </c>
    </row>
    <row r="456" spans="1:3">
      <c r="A456" s="107" t="s">
        <v>423</v>
      </c>
      <c r="B456" s="106">
        <v>96</v>
      </c>
      <c r="C456" s="106">
        <v>96</v>
      </c>
    </row>
    <row r="457" spans="1:3">
      <c r="A457" s="107" t="s">
        <v>422</v>
      </c>
      <c r="B457" s="106">
        <v>192</v>
      </c>
      <c r="C457" s="106">
        <v>192</v>
      </c>
    </row>
    <row r="458" spans="1:3">
      <c r="A458" s="107" t="s">
        <v>421</v>
      </c>
      <c r="B458" s="106">
        <v>120</v>
      </c>
      <c r="C458" s="106">
        <v>120</v>
      </c>
    </row>
    <row r="459" spans="1:3">
      <c r="A459" s="107" t="s">
        <v>420</v>
      </c>
      <c r="B459" s="106">
        <v>120</v>
      </c>
      <c r="C459" s="106">
        <v>120</v>
      </c>
    </row>
    <row r="460" spans="1:3">
      <c r="A460" s="107" t="s">
        <v>419</v>
      </c>
      <c r="B460" s="106">
        <v>240</v>
      </c>
      <c r="C460" s="106">
        <v>240</v>
      </c>
    </row>
    <row r="461" spans="1:3">
      <c r="A461" s="107" t="s">
        <v>418</v>
      </c>
      <c r="B461" s="106">
        <v>144</v>
      </c>
      <c r="C461" s="106">
        <v>144</v>
      </c>
    </row>
    <row r="462" spans="1:3">
      <c r="A462" s="107" t="s">
        <v>417</v>
      </c>
      <c r="B462" s="106">
        <v>96</v>
      </c>
      <c r="C462" s="106">
        <v>96</v>
      </c>
    </row>
    <row r="463" spans="1:3">
      <c r="A463" s="107" t="s">
        <v>416</v>
      </c>
      <c r="B463" s="106">
        <v>96</v>
      </c>
      <c r="C463" s="106">
        <v>96</v>
      </c>
    </row>
    <row r="464" spans="1:3">
      <c r="A464" s="107" t="s">
        <v>415</v>
      </c>
      <c r="B464" s="106">
        <v>72</v>
      </c>
      <c r="C464" s="106">
        <v>72</v>
      </c>
    </row>
    <row r="465" spans="1:3">
      <c r="A465" s="107" t="s">
        <v>414</v>
      </c>
      <c r="B465" s="106">
        <v>120</v>
      </c>
      <c r="C465" s="106">
        <v>120</v>
      </c>
    </row>
    <row r="466" spans="1:3">
      <c r="A466" s="107" t="s">
        <v>413</v>
      </c>
      <c r="B466" s="106">
        <v>120</v>
      </c>
      <c r="C466" s="106">
        <v>120</v>
      </c>
    </row>
    <row r="467" spans="1:3">
      <c r="A467" s="107" t="s">
        <v>412</v>
      </c>
      <c r="B467" s="106">
        <v>120</v>
      </c>
      <c r="C467" s="106">
        <v>120</v>
      </c>
    </row>
    <row r="468" spans="1:3">
      <c r="A468" s="107" t="s">
        <v>411</v>
      </c>
      <c r="B468" s="106">
        <v>84</v>
      </c>
      <c r="C468" s="106">
        <v>84</v>
      </c>
    </row>
    <row r="469" spans="1:3">
      <c r="A469" s="107" t="s">
        <v>410</v>
      </c>
      <c r="B469" s="106">
        <v>96</v>
      </c>
      <c r="C469" s="106">
        <v>96</v>
      </c>
    </row>
    <row r="470" spans="1:3">
      <c r="A470" s="107" t="s">
        <v>409</v>
      </c>
      <c r="B470" s="106">
        <v>144</v>
      </c>
      <c r="C470" s="106">
        <v>144</v>
      </c>
    </row>
    <row r="471" spans="1:3">
      <c r="A471" s="107" t="s">
        <v>408</v>
      </c>
      <c r="B471" s="106">
        <v>72</v>
      </c>
      <c r="C471" s="106">
        <v>72</v>
      </c>
    </row>
    <row r="472" spans="1:3">
      <c r="A472" s="107" t="s">
        <v>407</v>
      </c>
      <c r="B472" s="106">
        <v>96</v>
      </c>
      <c r="C472" s="106">
        <v>96</v>
      </c>
    </row>
    <row r="473" spans="1:3">
      <c r="A473" s="107" t="s">
        <v>406</v>
      </c>
      <c r="B473" s="106">
        <v>120</v>
      </c>
      <c r="C473" s="106">
        <v>120</v>
      </c>
    </row>
    <row r="474" spans="1:3">
      <c r="A474" s="107" t="s">
        <v>405</v>
      </c>
      <c r="B474" s="106">
        <v>72</v>
      </c>
      <c r="C474" s="106">
        <v>72</v>
      </c>
    </row>
    <row r="475" spans="1:3">
      <c r="A475" s="107" t="s">
        <v>404</v>
      </c>
      <c r="B475" s="106">
        <v>96</v>
      </c>
      <c r="C475" s="106">
        <v>96</v>
      </c>
    </row>
    <row r="476" spans="1:3">
      <c r="A476" s="107" t="s">
        <v>403</v>
      </c>
      <c r="B476" s="106">
        <v>84</v>
      </c>
      <c r="C476" s="106">
        <v>84</v>
      </c>
    </row>
    <row r="477" spans="1:3">
      <c r="A477" s="107" t="s">
        <v>402</v>
      </c>
      <c r="B477" s="106">
        <v>96</v>
      </c>
      <c r="C477" s="106">
        <v>96</v>
      </c>
    </row>
    <row r="478" spans="1:3">
      <c r="A478" s="107" t="s">
        <v>401</v>
      </c>
      <c r="B478" s="106">
        <v>96</v>
      </c>
      <c r="C478" s="106">
        <v>96</v>
      </c>
    </row>
    <row r="479" spans="1:3">
      <c r="A479" s="107" t="s">
        <v>400</v>
      </c>
      <c r="B479" s="106">
        <v>96</v>
      </c>
      <c r="C479" s="106">
        <v>96</v>
      </c>
    </row>
    <row r="480" spans="1:3">
      <c r="A480" s="107" t="s">
        <v>399</v>
      </c>
      <c r="B480" s="106">
        <v>120</v>
      </c>
      <c r="C480" s="106">
        <v>120</v>
      </c>
    </row>
    <row r="481" spans="1:3">
      <c r="A481" s="107" t="s">
        <v>398</v>
      </c>
      <c r="B481" s="106">
        <v>96</v>
      </c>
      <c r="C481" s="106">
        <v>96</v>
      </c>
    </row>
    <row r="482" spans="1:3">
      <c r="A482" s="107" t="s">
        <v>397</v>
      </c>
      <c r="B482" s="106">
        <v>96</v>
      </c>
      <c r="C482" s="106">
        <v>96</v>
      </c>
    </row>
    <row r="483" spans="1:3">
      <c r="A483" s="107" t="s">
        <v>396</v>
      </c>
      <c r="B483" s="106">
        <v>144</v>
      </c>
      <c r="C483" s="106">
        <v>144</v>
      </c>
    </row>
    <row r="484" spans="1:3">
      <c r="A484" s="107" t="s">
        <v>395</v>
      </c>
      <c r="B484" s="106">
        <v>96</v>
      </c>
      <c r="C484" s="106">
        <v>96</v>
      </c>
    </row>
    <row r="485" spans="1:3">
      <c r="A485" s="107" t="s">
        <v>394</v>
      </c>
      <c r="B485" s="106">
        <v>96</v>
      </c>
      <c r="C485" s="106">
        <v>96</v>
      </c>
    </row>
    <row r="486" spans="1:3">
      <c r="A486" s="107" t="s">
        <v>393</v>
      </c>
      <c r="B486" s="106">
        <v>96</v>
      </c>
      <c r="C486" s="106">
        <v>96</v>
      </c>
    </row>
    <row r="487" spans="1:3">
      <c r="A487" s="107" t="s">
        <v>392</v>
      </c>
      <c r="B487" s="106">
        <v>96</v>
      </c>
      <c r="C487" s="106">
        <v>96</v>
      </c>
    </row>
    <row r="488" spans="1:3">
      <c r="A488" s="107" t="s">
        <v>391</v>
      </c>
      <c r="B488" s="106">
        <v>120</v>
      </c>
      <c r="C488" s="106">
        <v>120</v>
      </c>
    </row>
    <row r="489" spans="1:3">
      <c r="A489" s="107" t="s">
        <v>390</v>
      </c>
      <c r="B489" s="106">
        <v>96</v>
      </c>
      <c r="C489" s="106">
        <v>96</v>
      </c>
    </row>
    <row r="490" spans="1:3">
      <c r="A490" s="107" t="s">
        <v>389</v>
      </c>
      <c r="B490" s="106">
        <v>96</v>
      </c>
      <c r="C490" s="106">
        <v>96</v>
      </c>
    </row>
    <row r="491" spans="1:3">
      <c r="A491" s="107" t="s">
        <v>388</v>
      </c>
      <c r="B491" s="106">
        <v>192</v>
      </c>
      <c r="C491" s="106">
        <v>192</v>
      </c>
    </row>
    <row r="492" spans="1:3">
      <c r="A492" s="107" t="s">
        <v>387</v>
      </c>
      <c r="B492" s="106">
        <v>72</v>
      </c>
      <c r="C492" s="106">
        <v>72</v>
      </c>
    </row>
    <row r="493" spans="1:3">
      <c r="A493" s="107" t="s">
        <v>386</v>
      </c>
      <c r="B493" s="106">
        <v>96</v>
      </c>
      <c r="C493" s="106">
        <v>96</v>
      </c>
    </row>
    <row r="494" spans="1:3">
      <c r="A494" s="107" t="s">
        <v>385</v>
      </c>
      <c r="B494" s="106">
        <v>120</v>
      </c>
      <c r="C494" s="106">
        <v>120</v>
      </c>
    </row>
    <row r="495" spans="1:3">
      <c r="A495" s="107" t="s">
        <v>384</v>
      </c>
      <c r="B495" s="106">
        <v>72</v>
      </c>
      <c r="C495" s="106">
        <v>72</v>
      </c>
    </row>
    <row r="496" spans="1:3">
      <c r="A496" s="107" t="s">
        <v>383</v>
      </c>
      <c r="B496" s="106">
        <v>96</v>
      </c>
      <c r="C496" s="106">
        <v>96</v>
      </c>
    </row>
    <row r="497" spans="1:3">
      <c r="A497" s="107" t="s">
        <v>382</v>
      </c>
      <c r="B497" s="106">
        <v>216</v>
      </c>
      <c r="C497" s="106">
        <v>216</v>
      </c>
    </row>
    <row r="498" spans="1:3">
      <c r="A498" s="107" t="s">
        <v>381</v>
      </c>
      <c r="B498" s="106">
        <v>72</v>
      </c>
      <c r="C498" s="106">
        <v>72</v>
      </c>
    </row>
    <row r="499" spans="1:3">
      <c r="A499" s="107" t="s">
        <v>380</v>
      </c>
      <c r="B499" s="106">
        <v>96</v>
      </c>
      <c r="C499" s="106">
        <v>96</v>
      </c>
    </row>
    <row r="500" spans="1:3">
      <c r="A500" s="107" t="s">
        <v>379</v>
      </c>
      <c r="B500" s="106">
        <v>96</v>
      </c>
      <c r="C500" s="106">
        <v>96</v>
      </c>
    </row>
    <row r="501" spans="1:3">
      <c r="A501" s="107" t="s">
        <v>378</v>
      </c>
      <c r="B501" s="106">
        <v>96</v>
      </c>
      <c r="C501" s="106">
        <v>96</v>
      </c>
    </row>
    <row r="502" spans="1:3">
      <c r="A502" s="107" t="s">
        <v>377</v>
      </c>
      <c r="B502" s="106">
        <v>96</v>
      </c>
      <c r="C502" s="106">
        <v>96</v>
      </c>
    </row>
    <row r="503" spans="1:3">
      <c r="A503" s="107" t="s">
        <v>376</v>
      </c>
      <c r="B503" s="106">
        <v>72</v>
      </c>
      <c r="C503" s="106">
        <v>72</v>
      </c>
    </row>
    <row r="504" spans="1:3">
      <c r="A504" s="107" t="s">
        <v>375</v>
      </c>
      <c r="B504" s="106">
        <v>96</v>
      </c>
      <c r="C504" s="106">
        <v>96</v>
      </c>
    </row>
    <row r="505" spans="1:3">
      <c r="A505" s="107" t="s">
        <v>374</v>
      </c>
      <c r="B505" s="106">
        <v>72</v>
      </c>
      <c r="C505" s="106">
        <v>72</v>
      </c>
    </row>
    <row r="506" spans="1:3">
      <c r="A506" s="107" t="s">
        <v>373</v>
      </c>
      <c r="B506" s="106">
        <v>96</v>
      </c>
      <c r="C506" s="106">
        <v>96</v>
      </c>
    </row>
    <row r="507" spans="1:3">
      <c r="A507" s="107" t="s">
        <v>372</v>
      </c>
      <c r="B507" s="106">
        <v>120</v>
      </c>
      <c r="C507" s="106">
        <v>120</v>
      </c>
    </row>
    <row r="508" spans="1:3">
      <c r="A508" s="107" t="s">
        <v>371</v>
      </c>
      <c r="B508" s="106">
        <v>120</v>
      </c>
      <c r="C508" s="106">
        <v>120</v>
      </c>
    </row>
    <row r="509" spans="1:3">
      <c r="A509" s="107" t="s">
        <v>370</v>
      </c>
      <c r="B509" s="106">
        <v>72</v>
      </c>
      <c r="C509" s="106">
        <v>72</v>
      </c>
    </row>
    <row r="510" spans="1:3">
      <c r="A510" s="107" t="s">
        <v>369</v>
      </c>
      <c r="B510" s="106">
        <v>72</v>
      </c>
      <c r="C510" s="106">
        <v>72</v>
      </c>
    </row>
    <row r="511" spans="1:3">
      <c r="A511" s="107" t="s">
        <v>368</v>
      </c>
      <c r="B511" s="106">
        <v>96</v>
      </c>
      <c r="C511" s="106">
        <v>96</v>
      </c>
    </row>
    <row r="512" spans="1:3">
      <c r="A512" s="107" t="s">
        <v>367</v>
      </c>
      <c r="B512" s="106">
        <v>96</v>
      </c>
      <c r="C512" s="106">
        <v>96</v>
      </c>
    </row>
    <row r="513" spans="1:3">
      <c r="A513" s="107" t="s">
        <v>366</v>
      </c>
      <c r="B513" s="106">
        <v>96</v>
      </c>
      <c r="C513" s="106">
        <v>96</v>
      </c>
    </row>
    <row r="514" spans="1:3">
      <c r="A514" s="107" t="s">
        <v>365</v>
      </c>
      <c r="B514" s="106">
        <v>96</v>
      </c>
      <c r="C514" s="106">
        <v>96</v>
      </c>
    </row>
    <row r="515" spans="1:3">
      <c r="A515" s="107" t="s">
        <v>364</v>
      </c>
      <c r="B515" s="106">
        <v>96</v>
      </c>
      <c r="C515" s="106">
        <v>96</v>
      </c>
    </row>
    <row r="516" spans="1:3">
      <c r="A516" s="107" t="s">
        <v>363</v>
      </c>
      <c r="B516" s="106">
        <v>96</v>
      </c>
      <c r="C516" s="106">
        <v>96</v>
      </c>
    </row>
    <row r="517" spans="1:3">
      <c r="A517" s="107" t="s">
        <v>362</v>
      </c>
      <c r="B517" s="106">
        <v>96</v>
      </c>
      <c r="C517" s="106">
        <v>96</v>
      </c>
    </row>
    <row r="518" spans="1:3">
      <c r="A518" s="107" t="s">
        <v>361</v>
      </c>
      <c r="B518" s="106">
        <v>120</v>
      </c>
      <c r="C518" s="106">
        <v>120</v>
      </c>
    </row>
    <row r="519" spans="1:3">
      <c r="A519" s="107" t="s">
        <v>360</v>
      </c>
      <c r="B519" s="106">
        <v>120</v>
      </c>
      <c r="C519" s="106">
        <v>120</v>
      </c>
    </row>
    <row r="520" spans="1:3">
      <c r="A520" s="107" t="s">
        <v>359</v>
      </c>
      <c r="B520" s="106">
        <v>120</v>
      </c>
      <c r="C520" s="106">
        <v>120</v>
      </c>
    </row>
    <row r="521" spans="1:3">
      <c r="A521" s="107" t="s">
        <v>358</v>
      </c>
      <c r="B521" s="106">
        <v>96</v>
      </c>
      <c r="C521" s="106">
        <v>96</v>
      </c>
    </row>
    <row r="522" spans="1:3">
      <c r="A522" s="107" t="s">
        <v>357</v>
      </c>
      <c r="B522" s="106">
        <v>96</v>
      </c>
      <c r="C522" s="106">
        <v>96</v>
      </c>
    </row>
    <row r="523" spans="1:3">
      <c r="A523" s="107" t="s">
        <v>356</v>
      </c>
      <c r="B523" s="106">
        <v>96</v>
      </c>
      <c r="C523" s="106">
        <v>96</v>
      </c>
    </row>
    <row r="524" spans="1:3">
      <c r="A524" s="107" t="s">
        <v>355</v>
      </c>
      <c r="B524" s="106">
        <v>96</v>
      </c>
      <c r="C524" s="106">
        <v>96</v>
      </c>
    </row>
    <row r="525" spans="1:3">
      <c r="A525" s="107" t="s">
        <v>354</v>
      </c>
      <c r="B525" s="106">
        <v>96</v>
      </c>
      <c r="C525" s="106">
        <v>96</v>
      </c>
    </row>
    <row r="526" spans="1:3">
      <c r="A526" s="107" t="s">
        <v>353</v>
      </c>
      <c r="B526" s="106">
        <v>120</v>
      </c>
      <c r="C526" s="106">
        <v>120</v>
      </c>
    </row>
    <row r="527" spans="1:3">
      <c r="A527" s="107" t="s">
        <v>352</v>
      </c>
      <c r="B527" s="106">
        <v>96</v>
      </c>
      <c r="C527" s="106">
        <v>96</v>
      </c>
    </row>
    <row r="528" spans="1:3">
      <c r="A528" s="107" t="s">
        <v>351</v>
      </c>
      <c r="B528" s="106">
        <v>144</v>
      </c>
      <c r="C528" s="106">
        <v>144</v>
      </c>
    </row>
    <row r="529" spans="1:3">
      <c r="A529" s="107" t="s">
        <v>350</v>
      </c>
      <c r="B529" s="106">
        <v>72</v>
      </c>
      <c r="C529" s="106">
        <v>72</v>
      </c>
    </row>
    <row r="530" spans="1:3">
      <c r="A530" s="107" t="s">
        <v>349</v>
      </c>
      <c r="B530" s="106">
        <v>144</v>
      </c>
      <c r="C530" s="106">
        <v>144</v>
      </c>
    </row>
    <row r="531" spans="1:3">
      <c r="A531" s="107" t="s">
        <v>348</v>
      </c>
      <c r="B531" s="106">
        <v>96</v>
      </c>
      <c r="C531" s="106">
        <v>96</v>
      </c>
    </row>
    <row r="532" spans="1:3">
      <c r="A532" s="107" t="s">
        <v>347</v>
      </c>
      <c r="B532" s="106">
        <v>96</v>
      </c>
      <c r="C532" s="106">
        <v>96</v>
      </c>
    </row>
    <row r="533" spans="1:3">
      <c r="A533" s="107" t="s">
        <v>346</v>
      </c>
      <c r="B533" s="106">
        <v>96</v>
      </c>
      <c r="C533" s="106">
        <v>96</v>
      </c>
    </row>
    <row r="534" spans="1:3">
      <c r="A534" s="107" t="s">
        <v>345</v>
      </c>
      <c r="B534" s="106">
        <v>84</v>
      </c>
      <c r="C534" s="106">
        <v>84</v>
      </c>
    </row>
    <row r="535" spans="1:3">
      <c r="A535" s="107" t="s">
        <v>344</v>
      </c>
      <c r="B535" s="106">
        <v>72</v>
      </c>
      <c r="C535" s="106">
        <v>72</v>
      </c>
    </row>
    <row r="536" spans="1:3">
      <c r="A536" s="107" t="s">
        <v>343</v>
      </c>
      <c r="B536" s="106">
        <v>120</v>
      </c>
      <c r="C536" s="106">
        <v>120</v>
      </c>
    </row>
    <row r="537" spans="1:3">
      <c r="A537" s="107" t="s">
        <v>342</v>
      </c>
      <c r="B537" s="106">
        <v>120</v>
      </c>
      <c r="C537" s="106">
        <v>120</v>
      </c>
    </row>
    <row r="538" spans="1:3">
      <c r="A538" s="107" t="s">
        <v>341</v>
      </c>
      <c r="B538" s="106">
        <v>96</v>
      </c>
      <c r="C538" s="106">
        <v>96</v>
      </c>
    </row>
    <row r="539" spans="1:3">
      <c r="A539" s="107" t="s">
        <v>340</v>
      </c>
      <c r="B539" s="106">
        <v>96</v>
      </c>
      <c r="C539" s="106">
        <v>96</v>
      </c>
    </row>
    <row r="540" spans="1:3">
      <c r="A540" s="107" t="s">
        <v>339</v>
      </c>
      <c r="B540" s="106">
        <v>120</v>
      </c>
      <c r="C540" s="106">
        <v>120</v>
      </c>
    </row>
    <row r="541" spans="1:3">
      <c r="A541" s="107" t="s">
        <v>338</v>
      </c>
      <c r="B541" s="106">
        <v>96</v>
      </c>
      <c r="C541" s="106">
        <v>96</v>
      </c>
    </row>
    <row r="542" spans="1:3">
      <c r="A542" s="107" t="s">
        <v>337</v>
      </c>
      <c r="B542" s="106">
        <v>72</v>
      </c>
      <c r="C542" s="106">
        <v>72</v>
      </c>
    </row>
    <row r="543" spans="1:3">
      <c r="A543" s="107" t="s">
        <v>336</v>
      </c>
      <c r="B543" s="106">
        <v>96</v>
      </c>
      <c r="C543" s="106">
        <v>96</v>
      </c>
    </row>
    <row r="544" spans="1:3">
      <c r="A544" s="107" t="s">
        <v>335</v>
      </c>
      <c r="B544" s="106">
        <v>120</v>
      </c>
      <c r="C544" s="106">
        <v>120</v>
      </c>
    </row>
    <row r="545" spans="1:3">
      <c r="A545" s="107" t="s">
        <v>334</v>
      </c>
      <c r="B545" s="106">
        <v>96</v>
      </c>
      <c r="C545" s="106">
        <v>96</v>
      </c>
    </row>
    <row r="546" spans="1:3">
      <c r="A546" s="107" t="s">
        <v>333</v>
      </c>
      <c r="B546" s="106">
        <v>96</v>
      </c>
      <c r="C546" s="106">
        <v>96</v>
      </c>
    </row>
    <row r="547" spans="1:3">
      <c r="A547" s="107" t="s">
        <v>332</v>
      </c>
      <c r="B547" s="106">
        <v>72</v>
      </c>
      <c r="C547" s="106">
        <v>72</v>
      </c>
    </row>
    <row r="548" spans="1:3">
      <c r="A548" s="107" t="s">
        <v>331</v>
      </c>
      <c r="B548" s="106">
        <v>72</v>
      </c>
      <c r="C548" s="106">
        <v>72</v>
      </c>
    </row>
    <row r="549" spans="1:3">
      <c r="A549" s="107" t="s">
        <v>330</v>
      </c>
      <c r="B549" s="106">
        <v>144</v>
      </c>
      <c r="C549" s="106">
        <v>144</v>
      </c>
    </row>
    <row r="550" spans="1:3">
      <c r="A550" s="107" t="s">
        <v>329</v>
      </c>
      <c r="B550" s="106">
        <v>120</v>
      </c>
      <c r="C550" s="106">
        <v>120</v>
      </c>
    </row>
    <row r="551" spans="1:3">
      <c r="A551" s="107" t="s">
        <v>328</v>
      </c>
      <c r="B551" s="106">
        <v>120</v>
      </c>
      <c r="C551" s="106">
        <v>120</v>
      </c>
    </row>
    <row r="552" spans="1:3">
      <c r="A552" s="107" t="s">
        <v>327</v>
      </c>
      <c r="B552" s="106">
        <v>72</v>
      </c>
      <c r="C552" s="106">
        <v>72</v>
      </c>
    </row>
    <row r="553" spans="1:3">
      <c r="A553" s="107" t="s">
        <v>326</v>
      </c>
      <c r="B553" s="106">
        <v>96</v>
      </c>
      <c r="C553" s="106">
        <v>96</v>
      </c>
    </row>
    <row r="554" spans="1:3">
      <c r="A554" s="107" t="s">
        <v>325</v>
      </c>
      <c r="B554" s="106">
        <v>96</v>
      </c>
      <c r="C554" s="106">
        <v>96</v>
      </c>
    </row>
    <row r="555" spans="1:3">
      <c r="A555" s="107" t="s">
        <v>324</v>
      </c>
      <c r="B555" s="106">
        <v>72</v>
      </c>
      <c r="C555" s="106">
        <v>72</v>
      </c>
    </row>
    <row r="556" spans="1:3">
      <c r="A556" s="107" t="s">
        <v>323</v>
      </c>
      <c r="B556" s="106">
        <v>120</v>
      </c>
      <c r="C556" s="106">
        <v>120</v>
      </c>
    </row>
    <row r="557" spans="1:3">
      <c r="A557" s="107" t="s">
        <v>322</v>
      </c>
      <c r="B557" s="106">
        <v>144</v>
      </c>
      <c r="C557" s="106">
        <v>144</v>
      </c>
    </row>
    <row r="558" spans="1:3">
      <c r="A558" s="107" t="s">
        <v>321</v>
      </c>
      <c r="B558" s="106">
        <v>96</v>
      </c>
      <c r="C558" s="106">
        <v>96</v>
      </c>
    </row>
    <row r="559" spans="1:3">
      <c r="A559" s="107" t="s">
        <v>320</v>
      </c>
      <c r="B559" s="106">
        <v>120</v>
      </c>
      <c r="C559" s="106">
        <v>120</v>
      </c>
    </row>
    <row r="560" spans="1:3">
      <c r="A560" s="107" t="s">
        <v>319</v>
      </c>
      <c r="B560" s="106">
        <v>96</v>
      </c>
      <c r="C560" s="106">
        <v>96</v>
      </c>
    </row>
    <row r="561" spans="1:3">
      <c r="A561" s="107" t="s">
        <v>318</v>
      </c>
      <c r="B561" s="106">
        <v>96</v>
      </c>
      <c r="C561" s="106">
        <v>96</v>
      </c>
    </row>
    <row r="562" spans="1:3">
      <c r="A562" s="107" t="s">
        <v>317</v>
      </c>
      <c r="B562" s="106">
        <v>96</v>
      </c>
      <c r="C562" s="106">
        <v>96</v>
      </c>
    </row>
    <row r="563" spans="1:3">
      <c r="A563" s="107" t="s">
        <v>316</v>
      </c>
      <c r="B563" s="106">
        <v>120</v>
      </c>
      <c r="C563" s="106">
        <v>120</v>
      </c>
    </row>
    <row r="564" spans="1:3">
      <c r="A564" s="107" t="s">
        <v>315</v>
      </c>
      <c r="B564" s="106">
        <v>96</v>
      </c>
      <c r="C564" s="106">
        <v>96</v>
      </c>
    </row>
    <row r="565" spans="1:3">
      <c r="A565" s="107" t="s">
        <v>314</v>
      </c>
      <c r="B565" s="106">
        <v>96</v>
      </c>
      <c r="C565" s="106">
        <v>96</v>
      </c>
    </row>
    <row r="566" spans="1:3">
      <c r="A566" s="107" t="s">
        <v>313</v>
      </c>
      <c r="B566" s="106">
        <v>120</v>
      </c>
      <c r="C566" s="106">
        <v>120</v>
      </c>
    </row>
    <row r="567" spans="1:3">
      <c r="A567" s="107" t="s">
        <v>312</v>
      </c>
      <c r="B567" s="106">
        <v>96</v>
      </c>
      <c r="C567" s="106">
        <v>96</v>
      </c>
    </row>
    <row r="568" spans="1:3">
      <c r="A568" s="107" t="s">
        <v>311</v>
      </c>
      <c r="B568" s="106">
        <v>96</v>
      </c>
      <c r="C568" s="106">
        <v>96</v>
      </c>
    </row>
    <row r="569" spans="1:3">
      <c r="A569" s="107" t="s">
        <v>310</v>
      </c>
      <c r="B569" s="106">
        <v>96</v>
      </c>
      <c r="C569" s="106">
        <v>96</v>
      </c>
    </row>
    <row r="570" spans="1:3">
      <c r="A570" s="107" t="s">
        <v>309</v>
      </c>
      <c r="B570" s="106">
        <v>96</v>
      </c>
      <c r="C570" s="106">
        <v>96</v>
      </c>
    </row>
    <row r="571" spans="1:3">
      <c r="A571" s="107" t="s">
        <v>308</v>
      </c>
      <c r="B571" s="106">
        <v>96</v>
      </c>
      <c r="C571" s="106">
        <v>96</v>
      </c>
    </row>
    <row r="572" spans="1:3">
      <c r="A572" s="107" t="s">
        <v>307</v>
      </c>
      <c r="B572" s="106">
        <v>96</v>
      </c>
      <c r="C572" s="106">
        <v>96</v>
      </c>
    </row>
    <row r="573" spans="1:3">
      <c r="A573" s="107" t="s">
        <v>306</v>
      </c>
      <c r="B573" s="106">
        <v>96</v>
      </c>
      <c r="C573" s="106">
        <v>96</v>
      </c>
    </row>
    <row r="574" spans="1:3">
      <c r="A574" s="107" t="s">
        <v>305</v>
      </c>
      <c r="B574" s="106">
        <v>120</v>
      </c>
      <c r="C574" s="106">
        <v>120</v>
      </c>
    </row>
    <row r="575" spans="1:3">
      <c r="A575" s="107" t="s">
        <v>304</v>
      </c>
      <c r="B575" s="106">
        <v>96</v>
      </c>
      <c r="C575" s="106">
        <v>96</v>
      </c>
    </row>
    <row r="576" spans="1:3">
      <c r="A576" s="107" t="s">
        <v>303</v>
      </c>
      <c r="B576" s="106">
        <v>144</v>
      </c>
      <c r="C576" s="106">
        <v>144</v>
      </c>
    </row>
    <row r="577" spans="1:3">
      <c r="A577" s="107" t="s">
        <v>302</v>
      </c>
      <c r="B577" s="106">
        <v>96</v>
      </c>
      <c r="C577" s="106">
        <v>96</v>
      </c>
    </row>
    <row r="578" spans="1:3">
      <c r="A578" s="107" t="s">
        <v>301</v>
      </c>
      <c r="B578" s="106">
        <v>120</v>
      </c>
      <c r="C578" s="106">
        <v>120</v>
      </c>
    </row>
    <row r="579" spans="1:3">
      <c r="A579" s="107" t="s">
        <v>300</v>
      </c>
      <c r="B579" s="106">
        <v>120</v>
      </c>
      <c r="C579" s="106">
        <v>120</v>
      </c>
    </row>
    <row r="580" spans="1:3">
      <c r="A580" s="107" t="s">
        <v>299</v>
      </c>
      <c r="B580" s="106">
        <v>96</v>
      </c>
      <c r="C580" s="106">
        <v>96</v>
      </c>
    </row>
    <row r="581" spans="1:3">
      <c r="A581" s="107" t="s">
        <v>298</v>
      </c>
      <c r="B581" s="106">
        <v>216</v>
      </c>
      <c r="C581" s="106">
        <v>216</v>
      </c>
    </row>
    <row r="582" spans="1:3">
      <c r="A582" s="107" t="s">
        <v>297</v>
      </c>
      <c r="B582" s="106">
        <v>192</v>
      </c>
      <c r="C582" s="106">
        <v>192</v>
      </c>
    </row>
    <row r="583" spans="1:3">
      <c r="A583" s="107" t="s">
        <v>296</v>
      </c>
      <c r="B583" s="106">
        <v>120</v>
      </c>
      <c r="C583" s="106">
        <v>120</v>
      </c>
    </row>
    <row r="584" spans="1:3">
      <c r="A584" s="107" t="s">
        <v>295</v>
      </c>
      <c r="B584" s="106">
        <v>96</v>
      </c>
      <c r="C584" s="106">
        <v>96</v>
      </c>
    </row>
    <row r="585" spans="1:3">
      <c r="A585" s="107" t="s">
        <v>294</v>
      </c>
      <c r="B585" s="106">
        <v>48</v>
      </c>
      <c r="C585" s="106">
        <v>48</v>
      </c>
    </row>
    <row r="586" spans="1:3">
      <c r="A586" s="107" t="s">
        <v>293</v>
      </c>
      <c r="B586" s="106">
        <v>48</v>
      </c>
      <c r="C586" s="106">
        <v>48</v>
      </c>
    </row>
    <row r="587" spans="1:3">
      <c r="A587" s="107" t="s">
        <v>292</v>
      </c>
      <c r="B587" s="106">
        <v>144</v>
      </c>
      <c r="C587" s="106">
        <v>144</v>
      </c>
    </row>
    <row r="588" spans="1:3">
      <c r="A588" s="107" t="s">
        <v>291</v>
      </c>
      <c r="B588" s="106">
        <v>96</v>
      </c>
      <c r="C588" s="106">
        <v>96</v>
      </c>
    </row>
    <row r="589" spans="1:3">
      <c r="A589" s="107" t="s">
        <v>290</v>
      </c>
      <c r="B589" s="106">
        <v>144</v>
      </c>
      <c r="C589" s="106">
        <v>144</v>
      </c>
    </row>
    <row r="590" spans="1:3">
      <c r="A590" s="107" t="s">
        <v>289</v>
      </c>
      <c r="B590" s="106">
        <v>144</v>
      </c>
      <c r="C590" s="106">
        <v>144</v>
      </c>
    </row>
    <row r="591" spans="1:3">
      <c r="A591" s="107" t="s">
        <v>288</v>
      </c>
      <c r="B591" s="106">
        <v>144</v>
      </c>
      <c r="C591" s="106">
        <v>144</v>
      </c>
    </row>
    <row r="592" spans="1:3">
      <c r="A592" s="107" t="s">
        <v>287</v>
      </c>
      <c r="B592" s="106">
        <v>168</v>
      </c>
      <c r="C592" s="106">
        <v>168</v>
      </c>
    </row>
    <row r="593" spans="1:3">
      <c r="A593" s="107" t="s">
        <v>286</v>
      </c>
      <c r="B593" s="106">
        <v>72</v>
      </c>
      <c r="C593" s="106">
        <v>72</v>
      </c>
    </row>
    <row r="594" spans="1:3">
      <c r="A594" s="107" t="s">
        <v>285</v>
      </c>
      <c r="B594" s="106">
        <v>96</v>
      </c>
      <c r="C594" s="106">
        <v>96</v>
      </c>
    </row>
    <row r="595" spans="1:3">
      <c r="A595" s="107" t="s">
        <v>284</v>
      </c>
      <c r="B595" s="106">
        <v>96</v>
      </c>
      <c r="C595" s="106">
        <v>96</v>
      </c>
    </row>
    <row r="596" spans="1:3">
      <c r="A596" s="107" t="s">
        <v>283</v>
      </c>
      <c r="B596" s="106">
        <v>96</v>
      </c>
      <c r="C596" s="106">
        <v>96</v>
      </c>
    </row>
    <row r="597" spans="1:3">
      <c r="A597" s="107" t="s">
        <v>282</v>
      </c>
      <c r="B597" s="106">
        <v>96</v>
      </c>
      <c r="C597" s="106">
        <v>96</v>
      </c>
    </row>
    <row r="598" spans="1:3">
      <c r="A598" s="107" t="s">
        <v>281</v>
      </c>
      <c r="B598" s="106">
        <v>96</v>
      </c>
      <c r="C598" s="106">
        <v>96</v>
      </c>
    </row>
    <row r="599" spans="1:3">
      <c r="A599" s="107" t="s">
        <v>280</v>
      </c>
      <c r="B599" s="106">
        <v>96</v>
      </c>
      <c r="C599" s="106">
        <v>96</v>
      </c>
    </row>
    <row r="600" spans="1:3">
      <c r="A600" s="107" t="s">
        <v>279</v>
      </c>
      <c r="B600" s="106">
        <v>72</v>
      </c>
      <c r="C600" s="106">
        <v>72</v>
      </c>
    </row>
    <row r="601" spans="1:3">
      <c r="A601" s="107" t="s">
        <v>278</v>
      </c>
      <c r="B601" s="106">
        <v>96</v>
      </c>
      <c r="C601" s="106">
        <v>96</v>
      </c>
    </row>
    <row r="602" spans="1:3">
      <c r="A602" s="107" t="s">
        <v>277</v>
      </c>
      <c r="B602" s="106">
        <v>144</v>
      </c>
      <c r="C602" s="106">
        <v>144</v>
      </c>
    </row>
    <row r="603" spans="1:3">
      <c r="A603" s="107" t="s">
        <v>276</v>
      </c>
      <c r="B603" s="106">
        <v>120</v>
      </c>
      <c r="C603" s="106">
        <v>120</v>
      </c>
    </row>
    <row r="604" spans="1:3">
      <c r="A604" s="107" t="s">
        <v>275</v>
      </c>
      <c r="B604" s="106">
        <v>96</v>
      </c>
      <c r="C604" s="106">
        <v>96</v>
      </c>
    </row>
    <row r="605" spans="1:3">
      <c r="A605" s="107" t="s">
        <v>274</v>
      </c>
      <c r="B605" s="106">
        <v>144</v>
      </c>
      <c r="C605" s="106">
        <v>144</v>
      </c>
    </row>
    <row r="606" spans="1:3">
      <c r="A606" s="107" t="s">
        <v>273</v>
      </c>
      <c r="B606" s="106">
        <v>96</v>
      </c>
      <c r="C606" s="106">
        <v>96</v>
      </c>
    </row>
    <row r="607" spans="1:3">
      <c r="A607" s="107" t="s">
        <v>272</v>
      </c>
      <c r="B607" s="106">
        <v>120</v>
      </c>
      <c r="C607" s="106">
        <v>120</v>
      </c>
    </row>
    <row r="608" spans="1:3">
      <c r="A608" s="107" t="s">
        <v>271</v>
      </c>
      <c r="B608" s="106">
        <v>144</v>
      </c>
      <c r="C608" s="106">
        <v>144</v>
      </c>
    </row>
    <row r="609" spans="1:3">
      <c r="A609" s="107" t="s">
        <v>270</v>
      </c>
      <c r="B609" s="106">
        <v>96</v>
      </c>
      <c r="C609" s="106">
        <v>96</v>
      </c>
    </row>
    <row r="610" spans="1:3">
      <c r="A610" s="107" t="s">
        <v>269</v>
      </c>
      <c r="B610" s="106">
        <v>144</v>
      </c>
      <c r="C610" s="106">
        <v>144</v>
      </c>
    </row>
    <row r="611" spans="1:3">
      <c r="A611" s="107" t="s">
        <v>268</v>
      </c>
      <c r="B611" s="106">
        <v>72</v>
      </c>
      <c r="C611" s="106">
        <v>72</v>
      </c>
    </row>
    <row r="612" spans="1:3">
      <c r="A612" s="107" t="s">
        <v>267</v>
      </c>
      <c r="B612" s="106">
        <v>96</v>
      </c>
      <c r="C612" s="106">
        <v>96</v>
      </c>
    </row>
    <row r="613" spans="1:3">
      <c r="A613" s="107" t="s">
        <v>266</v>
      </c>
      <c r="B613" s="106">
        <v>216</v>
      </c>
      <c r="C613" s="106">
        <v>216</v>
      </c>
    </row>
    <row r="614" spans="1:3">
      <c r="A614" s="107" t="s">
        <v>265</v>
      </c>
      <c r="B614" s="106">
        <v>96</v>
      </c>
      <c r="C614" s="106">
        <v>96</v>
      </c>
    </row>
    <row r="615" spans="1:3">
      <c r="A615" s="107" t="s">
        <v>264</v>
      </c>
      <c r="B615" s="106">
        <v>168</v>
      </c>
      <c r="C615" s="106">
        <v>168</v>
      </c>
    </row>
    <row r="616" spans="1:3">
      <c r="A616" s="107" t="s">
        <v>263</v>
      </c>
      <c r="B616" s="106">
        <v>120</v>
      </c>
      <c r="C616" s="106">
        <v>120</v>
      </c>
    </row>
    <row r="617" spans="1:3">
      <c r="A617" s="107" t="s">
        <v>262</v>
      </c>
      <c r="B617" s="106">
        <v>120</v>
      </c>
      <c r="C617" s="106">
        <v>120</v>
      </c>
    </row>
    <row r="618" spans="1:3">
      <c r="A618" s="107" t="s">
        <v>261</v>
      </c>
      <c r="B618" s="106">
        <v>72</v>
      </c>
      <c r="C618" s="106">
        <v>72</v>
      </c>
    </row>
    <row r="619" spans="1:3">
      <c r="A619" s="107" t="s">
        <v>260</v>
      </c>
      <c r="B619" s="106">
        <v>96</v>
      </c>
      <c r="C619" s="106">
        <v>96</v>
      </c>
    </row>
    <row r="620" spans="1:3">
      <c r="A620" s="107" t="s">
        <v>259</v>
      </c>
      <c r="B620" s="106">
        <v>72</v>
      </c>
      <c r="C620" s="106">
        <v>72</v>
      </c>
    </row>
    <row r="621" spans="1:3">
      <c r="A621" s="107" t="s">
        <v>258</v>
      </c>
      <c r="B621" s="106">
        <v>96</v>
      </c>
      <c r="C621" s="106">
        <v>96</v>
      </c>
    </row>
    <row r="622" spans="1:3">
      <c r="A622" s="107" t="s">
        <v>257</v>
      </c>
      <c r="B622" s="106">
        <v>96</v>
      </c>
      <c r="C622" s="106">
        <v>96</v>
      </c>
    </row>
    <row r="623" spans="1:3">
      <c r="A623" s="107" t="s">
        <v>256</v>
      </c>
      <c r="B623" s="106">
        <v>216</v>
      </c>
      <c r="C623" s="106">
        <v>216</v>
      </c>
    </row>
    <row r="624" spans="1:3">
      <c r="A624" s="107" t="s">
        <v>255</v>
      </c>
      <c r="B624" s="106">
        <v>240</v>
      </c>
      <c r="C624" s="106">
        <v>240</v>
      </c>
    </row>
    <row r="625" spans="1:3">
      <c r="A625" s="107" t="s">
        <v>254</v>
      </c>
      <c r="B625" s="106">
        <v>96</v>
      </c>
      <c r="C625" s="106">
        <v>96</v>
      </c>
    </row>
    <row r="626" spans="1:3">
      <c r="A626" s="107" t="s">
        <v>253</v>
      </c>
      <c r="B626" s="106">
        <v>144</v>
      </c>
      <c r="C626" s="106">
        <v>144</v>
      </c>
    </row>
    <row r="627" spans="1:3">
      <c r="A627" s="107" t="s">
        <v>252</v>
      </c>
      <c r="B627" s="106">
        <v>72</v>
      </c>
      <c r="C627" s="106">
        <v>72</v>
      </c>
    </row>
    <row r="628" spans="1:3">
      <c r="A628" s="107" t="s">
        <v>251</v>
      </c>
      <c r="B628" s="106">
        <v>72</v>
      </c>
      <c r="C628" s="106">
        <v>72</v>
      </c>
    </row>
    <row r="629" spans="1:3">
      <c r="A629" s="107" t="s">
        <v>250</v>
      </c>
      <c r="B629" s="106">
        <v>84</v>
      </c>
      <c r="C629" s="106">
        <v>84</v>
      </c>
    </row>
    <row r="630" spans="1:3">
      <c r="A630" s="107" t="s">
        <v>249</v>
      </c>
      <c r="B630" s="106">
        <v>240</v>
      </c>
      <c r="C630" s="106">
        <v>240</v>
      </c>
    </row>
    <row r="631" spans="1:3">
      <c r="A631" s="107" t="s">
        <v>248</v>
      </c>
      <c r="B631" s="106">
        <v>192</v>
      </c>
      <c r="C631" s="106">
        <v>192</v>
      </c>
    </row>
    <row r="632" spans="1:3">
      <c r="A632" s="107" t="s">
        <v>247</v>
      </c>
      <c r="B632" s="106">
        <v>360</v>
      </c>
      <c r="C632" s="106">
        <v>360</v>
      </c>
    </row>
    <row r="633" spans="1:3">
      <c r="A633" s="107" t="s">
        <v>246</v>
      </c>
      <c r="B633" s="106">
        <v>96</v>
      </c>
      <c r="C633" s="106">
        <v>96</v>
      </c>
    </row>
    <row r="634" spans="1:3">
      <c r="A634" s="107" t="s">
        <v>245</v>
      </c>
      <c r="B634" s="106">
        <v>144</v>
      </c>
      <c r="C634" s="106">
        <v>144</v>
      </c>
    </row>
    <row r="635" spans="1:3">
      <c r="A635" s="107" t="s">
        <v>244</v>
      </c>
      <c r="B635" s="106">
        <v>144</v>
      </c>
      <c r="C635" s="106">
        <v>144</v>
      </c>
    </row>
    <row r="636" spans="1:3">
      <c r="A636" s="107" t="s">
        <v>243</v>
      </c>
      <c r="B636" s="106">
        <v>144</v>
      </c>
      <c r="C636" s="106">
        <v>144</v>
      </c>
    </row>
    <row r="637" spans="1:3">
      <c r="A637" s="107" t="s">
        <v>242</v>
      </c>
      <c r="B637" s="106">
        <v>120</v>
      </c>
      <c r="C637" s="106">
        <v>120</v>
      </c>
    </row>
    <row r="638" spans="1:3">
      <c r="A638" s="107" t="s">
        <v>241</v>
      </c>
      <c r="B638" s="106">
        <v>96</v>
      </c>
      <c r="C638" s="106">
        <v>96</v>
      </c>
    </row>
    <row r="639" spans="1:3">
      <c r="A639" s="107" t="s">
        <v>240</v>
      </c>
      <c r="B639" s="106">
        <v>96</v>
      </c>
      <c r="C639" s="106">
        <v>96</v>
      </c>
    </row>
    <row r="640" spans="1:3">
      <c r="A640" s="107" t="s">
        <v>239</v>
      </c>
      <c r="B640" s="106">
        <v>96</v>
      </c>
      <c r="C640" s="106">
        <v>96</v>
      </c>
    </row>
    <row r="641" spans="1:3">
      <c r="A641" s="107" t="s">
        <v>238</v>
      </c>
      <c r="B641" s="106">
        <v>96</v>
      </c>
      <c r="C641" s="106">
        <v>96</v>
      </c>
    </row>
    <row r="642" spans="1:3">
      <c r="A642" s="107" t="s">
        <v>237</v>
      </c>
      <c r="B642" s="106">
        <v>96</v>
      </c>
      <c r="C642" s="106">
        <v>96</v>
      </c>
    </row>
    <row r="643" spans="1:3">
      <c r="A643" s="107" t="s">
        <v>236</v>
      </c>
      <c r="B643" s="106">
        <v>60</v>
      </c>
      <c r="C643" s="106">
        <v>60</v>
      </c>
    </row>
    <row r="644" spans="1:3">
      <c r="A644" s="107" t="s">
        <v>235</v>
      </c>
      <c r="B644" s="106">
        <v>96</v>
      </c>
      <c r="C644" s="106">
        <v>96</v>
      </c>
    </row>
    <row r="645" spans="1:3">
      <c r="A645" s="107" t="s">
        <v>234</v>
      </c>
      <c r="B645" s="106">
        <v>72</v>
      </c>
      <c r="C645" s="106">
        <v>72</v>
      </c>
    </row>
    <row r="646" spans="1:3">
      <c r="A646" s="107" t="s">
        <v>233</v>
      </c>
      <c r="B646" s="106">
        <v>96</v>
      </c>
      <c r="C646" s="106">
        <v>96</v>
      </c>
    </row>
    <row r="647" spans="1:3">
      <c r="A647" s="107" t="s">
        <v>232</v>
      </c>
      <c r="B647" s="106">
        <v>144</v>
      </c>
      <c r="C647" s="106">
        <v>144</v>
      </c>
    </row>
    <row r="648" spans="1:3">
      <c r="A648" s="107" t="s">
        <v>231</v>
      </c>
      <c r="B648" s="106">
        <v>72</v>
      </c>
      <c r="C648" s="106">
        <v>72</v>
      </c>
    </row>
    <row r="649" spans="1:3">
      <c r="A649" s="107" t="s">
        <v>230</v>
      </c>
      <c r="B649" s="106">
        <v>120</v>
      </c>
      <c r="C649" s="106">
        <v>120</v>
      </c>
    </row>
    <row r="650" spans="1:3">
      <c r="A650" s="107" t="s">
        <v>229</v>
      </c>
      <c r="B650" s="106">
        <v>72</v>
      </c>
      <c r="C650" s="106">
        <v>72</v>
      </c>
    </row>
    <row r="651" spans="1:3">
      <c r="A651" s="107" t="s">
        <v>228</v>
      </c>
      <c r="B651" s="106">
        <v>96</v>
      </c>
      <c r="C651" s="106">
        <v>96</v>
      </c>
    </row>
    <row r="652" spans="1:3">
      <c r="A652" s="107" t="s">
        <v>227</v>
      </c>
      <c r="B652" s="106">
        <v>120</v>
      </c>
      <c r="C652" s="106">
        <v>120</v>
      </c>
    </row>
    <row r="653" spans="1:3">
      <c r="A653" s="107" t="s">
        <v>226</v>
      </c>
      <c r="B653" s="106">
        <v>96</v>
      </c>
      <c r="C653" s="106">
        <v>96</v>
      </c>
    </row>
    <row r="654" spans="1:3">
      <c r="A654" s="107" t="s">
        <v>225</v>
      </c>
      <c r="B654" s="106">
        <v>96</v>
      </c>
      <c r="C654" s="106">
        <v>96</v>
      </c>
    </row>
    <row r="655" spans="1:3">
      <c r="A655" s="107" t="s">
        <v>224</v>
      </c>
      <c r="B655" s="106">
        <v>96</v>
      </c>
      <c r="C655" s="106">
        <v>96</v>
      </c>
    </row>
    <row r="656" spans="1:3">
      <c r="A656" s="107" t="s">
        <v>223</v>
      </c>
      <c r="B656" s="106">
        <v>120</v>
      </c>
      <c r="C656" s="106">
        <v>120</v>
      </c>
    </row>
    <row r="657" spans="1:3">
      <c r="A657" s="107" t="s">
        <v>222</v>
      </c>
      <c r="B657" s="106">
        <v>120</v>
      </c>
      <c r="C657" s="106">
        <v>120</v>
      </c>
    </row>
    <row r="658" spans="1:3">
      <c r="A658" s="107" t="s">
        <v>221</v>
      </c>
      <c r="B658" s="106">
        <v>96</v>
      </c>
      <c r="C658" s="106">
        <v>96</v>
      </c>
    </row>
    <row r="659" spans="1:3">
      <c r="A659" s="107" t="s">
        <v>220</v>
      </c>
      <c r="B659" s="106">
        <v>72</v>
      </c>
      <c r="C659" s="106">
        <v>72</v>
      </c>
    </row>
    <row r="660" spans="1:3">
      <c r="A660" s="107" t="s">
        <v>219</v>
      </c>
      <c r="B660" s="106">
        <v>120</v>
      </c>
      <c r="C660" s="106">
        <v>120</v>
      </c>
    </row>
    <row r="661" spans="1:3">
      <c r="A661" s="107" t="s">
        <v>218</v>
      </c>
      <c r="B661" s="106">
        <v>120</v>
      </c>
      <c r="C661" s="106">
        <v>120</v>
      </c>
    </row>
    <row r="662" spans="1:3">
      <c r="A662" s="107" t="s">
        <v>217</v>
      </c>
      <c r="B662" s="106">
        <v>120</v>
      </c>
      <c r="C662" s="106">
        <v>120</v>
      </c>
    </row>
    <row r="663" spans="1:3">
      <c r="A663" s="107" t="s">
        <v>216</v>
      </c>
      <c r="B663" s="106">
        <v>72</v>
      </c>
      <c r="C663" s="106">
        <v>72</v>
      </c>
    </row>
    <row r="664" spans="1:3">
      <c r="A664" s="107" t="s">
        <v>215</v>
      </c>
      <c r="B664" s="106">
        <v>96</v>
      </c>
      <c r="C664" s="106">
        <v>96</v>
      </c>
    </row>
    <row r="665" spans="1:3">
      <c r="A665" s="107" t="s">
        <v>214</v>
      </c>
      <c r="B665" s="106">
        <v>96</v>
      </c>
      <c r="C665" s="106">
        <v>96</v>
      </c>
    </row>
    <row r="666" spans="1:3">
      <c r="A666" s="107" t="s">
        <v>213</v>
      </c>
      <c r="B666" s="106">
        <v>120</v>
      </c>
      <c r="C666" s="106">
        <v>120</v>
      </c>
    </row>
    <row r="667" spans="1:3">
      <c r="A667" s="107" t="s">
        <v>212</v>
      </c>
      <c r="B667" s="106">
        <v>96</v>
      </c>
      <c r="C667" s="106">
        <v>96</v>
      </c>
    </row>
    <row r="668" spans="1:3">
      <c r="A668" s="107" t="s">
        <v>211</v>
      </c>
      <c r="B668" s="106">
        <v>120</v>
      </c>
      <c r="C668" s="106">
        <v>120</v>
      </c>
    </row>
    <row r="669" spans="1:3">
      <c r="A669" s="107" t="s">
        <v>210</v>
      </c>
      <c r="B669" s="106">
        <v>96</v>
      </c>
      <c r="C669" s="106">
        <v>96</v>
      </c>
    </row>
    <row r="670" spans="1:3">
      <c r="A670" s="107" t="s">
        <v>209</v>
      </c>
      <c r="B670" s="106">
        <v>96</v>
      </c>
      <c r="C670" s="106">
        <v>96</v>
      </c>
    </row>
    <row r="671" spans="1:3">
      <c r="A671" s="107" t="s">
        <v>208</v>
      </c>
      <c r="B671" s="106">
        <v>96</v>
      </c>
      <c r="C671" s="106">
        <v>96</v>
      </c>
    </row>
    <row r="672" spans="1:3">
      <c r="A672" s="107" t="s">
        <v>207</v>
      </c>
      <c r="B672" s="106">
        <v>72</v>
      </c>
      <c r="C672" s="106">
        <v>72</v>
      </c>
    </row>
    <row r="673" spans="1:3">
      <c r="A673" s="107" t="s">
        <v>206</v>
      </c>
      <c r="B673" s="106">
        <v>84</v>
      </c>
      <c r="C673" s="106">
        <v>84</v>
      </c>
    </row>
    <row r="674" spans="1:3">
      <c r="A674" s="107" t="s">
        <v>205</v>
      </c>
      <c r="B674" s="106">
        <v>84</v>
      </c>
      <c r="C674" s="106">
        <v>84</v>
      </c>
    </row>
    <row r="675" spans="1:3">
      <c r="A675" s="107" t="s">
        <v>204</v>
      </c>
      <c r="B675" s="106">
        <v>96</v>
      </c>
      <c r="C675" s="106">
        <v>96</v>
      </c>
    </row>
    <row r="676" spans="1:3">
      <c r="A676" s="107" t="s">
        <v>203</v>
      </c>
      <c r="B676" s="106">
        <v>192</v>
      </c>
      <c r="C676" s="106">
        <v>192</v>
      </c>
    </row>
    <row r="677" spans="1:3">
      <c r="A677" s="107" t="s">
        <v>202</v>
      </c>
      <c r="B677" s="106">
        <v>120</v>
      </c>
      <c r="C677" s="106">
        <v>120</v>
      </c>
    </row>
    <row r="678" spans="1:3">
      <c r="A678" s="107" t="s">
        <v>201</v>
      </c>
      <c r="B678" s="106">
        <v>96</v>
      </c>
      <c r="C678" s="106">
        <v>96</v>
      </c>
    </row>
    <row r="679" spans="1:3">
      <c r="A679" s="107" t="s">
        <v>200</v>
      </c>
      <c r="B679" s="106">
        <v>120</v>
      </c>
      <c r="C679" s="106">
        <v>120</v>
      </c>
    </row>
    <row r="680" spans="1:3">
      <c r="A680" s="107" t="s">
        <v>199</v>
      </c>
      <c r="B680" s="106">
        <v>144</v>
      </c>
      <c r="C680" s="106">
        <v>144</v>
      </c>
    </row>
    <row r="681" spans="1:3">
      <c r="A681" s="107" t="s">
        <v>198</v>
      </c>
      <c r="B681" s="106">
        <v>144</v>
      </c>
      <c r="C681" s="106">
        <v>144</v>
      </c>
    </row>
    <row r="682" spans="1:3">
      <c r="A682" s="107" t="s">
        <v>197</v>
      </c>
      <c r="B682" s="106">
        <v>96</v>
      </c>
      <c r="C682" s="106">
        <v>96</v>
      </c>
    </row>
    <row r="683" spans="1:3">
      <c r="A683" s="107" t="s">
        <v>196</v>
      </c>
      <c r="B683" s="106">
        <v>120</v>
      </c>
      <c r="C683" s="106">
        <v>120</v>
      </c>
    </row>
    <row r="684" spans="1:3">
      <c r="A684" s="107" t="s">
        <v>195</v>
      </c>
      <c r="B684" s="106">
        <v>96</v>
      </c>
      <c r="C684" s="106">
        <v>96</v>
      </c>
    </row>
    <row r="685" spans="1:3">
      <c r="A685" s="107" t="s">
        <v>194</v>
      </c>
      <c r="B685" s="106">
        <v>144</v>
      </c>
      <c r="C685" s="106">
        <v>144</v>
      </c>
    </row>
    <row r="686" spans="1:3">
      <c r="A686" s="107" t="s">
        <v>193</v>
      </c>
      <c r="B686" s="106">
        <v>120</v>
      </c>
      <c r="C686" s="106">
        <v>120</v>
      </c>
    </row>
    <row r="687" spans="1:3">
      <c r="A687" s="107" t="s">
        <v>192</v>
      </c>
      <c r="B687" s="106">
        <v>120</v>
      </c>
      <c r="C687" s="106">
        <v>120</v>
      </c>
    </row>
    <row r="688" spans="1:3">
      <c r="A688" s="107" t="s">
        <v>191</v>
      </c>
      <c r="B688" s="106">
        <v>96</v>
      </c>
      <c r="C688" s="106">
        <v>96</v>
      </c>
    </row>
    <row r="689" spans="1:3">
      <c r="A689" s="107" t="s">
        <v>190</v>
      </c>
      <c r="B689" s="106">
        <v>144</v>
      </c>
      <c r="C689" s="106">
        <v>144</v>
      </c>
    </row>
    <row r="690" spans="1:3">
      <c r="A690" s="107" t="s">
        <v>189</v>
      </c>
      <c r="B690" s="106">
        <v>96</v>
      </c>
      <c r="C690" s="106">
        <v>96</v>
      </c>
    </row>
    <row r="691" spans="1:3">
      <c r="A691" s="107" t="s">
        <v>188</v>
      </c>
      <c r="B691" s="106">
        <v>120</v>
      </c>
      <c r="C691" s="106">
        <v>120</v>
      </c>
    </row>
    <row r="692" spans="1:3">
      <c r="A692" s="107" t="s">
        <v>187</v>
      </c>
      <c r="B692" s="106">
        <v>96</v>
      </c>
      <c r="C692" s="106">
        <v>96</v>
      </c>
    </row>
    <row r="693" spans="1:3">
      <c r="A693" s="107" t="s">
        <v>186</v>
      </c>
      <c r="B693" s="106">
        <v>144</v>
      </c>
      <c r="C693" s="106">
        <v>144</v>
      </c>
    </row>
    <row r="694" spans="1:3">
      <c r="A694" s="107" t="s">
        <v>185</v>
      </c>
      <c r="B694" s="106">
        <v>96</v>
      </c>
      <c r="C694" s="106">
        <v>96</v>
      </c>
    </row>
    <row r="695" spans="1:3">
      <c r="A695" s="107" t="s">
        <v>184</v>
      </c>
      <c r="B695" s="106">
        <v>144</v>
      </c>
      <c r="C695" s="106">
        <v>144</v>
      </c>
    </row>
    <row r="696" spans="1:3">
      <c r="A696" s="107" t="s">
        <v>183</v>
      </c>
      <c r="B696" s="106">
        <v>120</v>
      </c>
      <c r="C696" s="106">
        <v>120</v>
      </c>
    </row>
    <row r="697" spans="1:3">
      <c r="A697" s="107" t="s">
        <v>182</v>
      </c>
      <c r="B697" s="106">
        <v>96</v>
      </c>
      <c r="C697" s="106">
        <v>96</v>
      </c>
    </row>
    <row r="698" spans="1:3">
      <c r="A698" s="107" t="s">
        <v>181</v>
      </c>
      <c r="B698" s="106">
        <v>96</v>
      </c>
      <c r="C698" s="106">
        <v>96</v>
      </c>
    </row>
    <row r="699" spans="1:3">
      <c r="A699" s="107" t="s">
        <v>180</v>
      </c>
      <c r="B699" s="106">
        <v>96</v>
      </c>
      <c r="C699" s="106">
        <v>96</v>
      </c>
    </row>
    <row r="700" spans="1:3">
      <c r="A700" s="107" t="s">
        <v>179</v>
      </c>
      <c r="B700" s="106">
        <v>97</v>
      </c>
      <c r="C700" s="106">
        <v>97</v>
      </c>
    </row>
    <row r="701" spans="1:3">
      <c r="A701" s="107" t="s">
        <v>178</v>
      </c>
      <c r="B701" s="106">
        <v>96</v>
      </c>
      <c r="C701" s="106">
        <v>96</v>
      </c>
    </row>
    <row r="702" spans="1:3">
      <c r="A702" s="107" t="s">
        <v>177</v>
      </c>
      <c r="B702" s="106">
        <v>144</v>
      </c>
      <c r="C702" s="106">
        <v>144</v>
      </c>
    </row>
    <row r="703" spans="1:3">
      <c r="A703" s="107" t="s">
        <v>176</v>
      </c>
      <c r="B703" s="106">
        <v>96</v>
      </c>
      <c r="C703" s="106">
        <v>96</v>
      </c>
    </row>
    <row r="704" spans="1:3">
      <c r="A704" s="107" t="s">
        <v>175</v>
      </c>
      <c r="B704" s="106">
        <v>72</v>
      </c>
      <c r="C704" s="106">
        <v>72</v>
      </c>
    </row>
    <row r="705" spans="1:3">
      <c r="A705" s="107" t="s">
        <v>174</v>
      </c>
      <c r="B705" s="106">
        <v>96</v>
      </c>
      <c r="C705" s="106">
        <v>96</v>
      </c>
    </row>
    <row r="706" spans="1:3">
      <c r="A706" s="107" t="s">
        <v>173</v>
      </c>
      <c r="B706" s="106">
        <v>96</v>
      </c>
      <c r="C706" s="106">
        <v>96</v>
      </c>
    </row>
    <row r="707" spans="1:3">
      <c r="A707" s="107" t="s">
        <v>172</v>
      </c>
      <c r="B707" s="106">
        <v>96</v>
      </c>
      <c r="C707" s="106">
        <v>96</v>
      </c>
    </row>
    <row r="708" spans="1:3">
      <c r="A708" s="107" t="s">
        <v>171</v>
      </c>
      <c r="B708" s="106">
        <v>96</v>
      </c>
      <c r="C708" s="106">
        <v>96</v>
      </c>
    </row>
    <row r="709" spans="1:3">
      <c r="A709" s="107" t="s">
        <v>170</v>
      </c>
      <c r="B709" s="106">
        <v>96</v>
      </c>
      <c r="C709" s="106">
        <v>96</v>
      </c>
    </row>
    <row r="710" spans="1:3">
      <c r="A710" s="107" t="s">
        <v>169</v>
      </c>
      <c r="B710" s="106">
        <v>84</v>
      </c>
      <c r="C710" s="106">
        <v>84</v>
      </c>
    </row>
    <row r="711" spans="1:3">
      <c r="A711" s="107" t="s">
        <v>168</v>
      </c>
      <c r="B711" s="106">
        <v>96</v>
      </c>
      <c r="C711" s="106">
        <v>96</v>
      </c>
    </row>
    <row r="712" spans="1:3">
      <c r="A712" s="107" t="s">
        <v>167</v>
      </c>
      <c r="B712" s="106">
        <v>96</v>
      </c>
      <c r="C712" s="106">
        <v>96</v>
      </c>
    </row>
    <row r="713" spans="1:3">
      <c r="A713" s="107" t="s">
        <v>166</v>
      </c>
      <c r="B713" s="106">
        <v>2700</v>
      </c>
      <c r="C713" s="106">
        <v>2700</v>
      </c>
    </row>
    <row r="714" spans="1:3">
      <c r="A714" s="107" t="s">
        <v>165</v>
      </c>
      <c r="B714" s="106">
        <v>81737</v>
      </c>
      <c r="C714" s="106">
        <v>81737</v>
      </c>
    </row>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2"/>
  <dimension ref="A1:J1139"/>
  <sheetViews>
    <sheetView workbookViewId="0">
      <selection activeCell="B20" sqref="B20"/>
    </sheetView>
  </sheetViews>
  <sheetFormatPr baseColWidth="10" defaultRowHeight="15"/>
  <cols>
    <col min="3" max="3" width="49" bestFit="1" customWidth="1"/>
    <col min="5" max="5" width="28.85546875" bestFit="1" customWidth="1"/>
    <col min="7" max="7" width="36.42578125" customWidth="1"/>
    <col min="9" max="9" width="30.42578125" bestFit="1" customWidth="1"/>
  </cols>
  <sheetData>
    <row r="1" spans="1:10">
      <c r="B1" t="s">
        <v>1150</v>
      </c>
      <c r="C1" t="s">
        <v>1150</v>
      </c>
      <c r="D1" t="s">
        <v>1149</v>
      </c>
      <c r="E1" t="s">
        <v>1149</v>
      </c>
      <c r="F1" t="s">
        <v>1148</v>
      </c>
      <c r="G1" t="s">
        <v>1148</v>
      </c>
      <c r="H1" t="s">
        <v>1147</v>
      </c>
      <c r="I1" t="s">
        <v>1147</v>
      </c>
      <c r="J1" t="s">
        <v>155</v>
      </c>
    </row>
    <row r="2" spans="1:10">
      <c r="A2">
        <v>1</v>
      </c>
      <c r="B2">
        <v>0</v>
      </c>
      <c r="C2" t="s">
        <v>558</v>
      </c>
      <c r="D2">
        <v>720</v>
      </c>
      <c r="E2" t="s">
        <v>885</v>
      </c>
      <c r="F2" t="s">
        <v>875</v>
      </c>
      <c r="G2" t="s">
        <v>879</v>
      </c>
      <c r="H2">
        <v>663720</v>
      </c>
      <c r="I2" t="s">
        <v>882</v>
      </c>
      <c r="J2">
        <v>96</v>
      </c>
    </row>
    <row r="3" spans="1:10">
      <c r="A3">
        <v>2</v>
      </c>
      <c r="B3">
        <v>10</v>
      </c>
      <c r="C3" t="s">
        <v>697</v>
      </c>
      <c r="D3">
        <v>720</v>
      </c>
      <c r="E3" t="s">
        <v>885</v>
      </c>
      <c r="F3" t="s">
        <v>875</v>
      </c>
      <c r="G3" t="s">
        <v>879</v>
      </c>
      <c r="H3">
        <v>663720</v>
      </c>
      <c r="I3" t="s">
        <v>882</v>
      </c>
      <c r="J3">
        <v>144</v>
      </c>
    </row>
    <row r="4" spans="1:10">
      <c r="A4">
        <v>3</v>
      </c>
      <c r="B4">
        <v>20</v>
      </c>
      <c r="C4" t="s">
        <v>320</v>
      </c>
      <c r="D4">
        <v>720</v>
      </c>
      <c r="E4" t="s">
        <v>885</v>
      </c>
      <c r="F4" t="s">
        <v>875</v>
      </c>
      <c r="G4" t="s">
        <v>879</v>
      </c>
      <c r="H4">
        <v>663720</v>
      </c>
      <c r="I4" t="s">
        <v>882</v>
      </c>
      <c r="J4">
        <v>120</v>
      </c>
    </row>
    <row r="5" spans="1:10">
      <c r="A5">
        <v>4</v>
      </c>
      <c r="B5">
        <v>40</v>
      </c>
      <c r="C5" t="s">
        <v>587</v>
      </c>
      <c r="D5">
        <v>720</v>
      </c>
      <c r="E5" t="s">
        <v>885</v>
      </c>
      <c r="F5" t="s">
        <v>875</v>
      </c>
      <c r="G5" t="s">
        <v>879</v>
      </c>
      <c r="H5">
        <v>663720</v>
      </c>
      <c r="I5" t="s">
        <v>882</v>
      </c>
      <c r="J5">
        <v>96</v>
      </c>
    </row>
    <row r="6" spans="1:10">
      <c r="A6">
        <v>5</v>
      </c>
      <c r="B6">
        <v>40</v>
      </c>
      <c r="C6" t="s">
        <v>587</v>
      </c>
      <c r="D6">
        <v>890</v>
      </c>
      <c r="E6" t="s">
        <v>997</v>
      </c>
      <c r="F6" t="s">
        <v>901</v>
      </c>
      <c r="G6" t="s">
        <v>900</v>
      </c>
      <c r="H6">
        <v>664890</v>
      </c>
      <c r="I6" t="s">
        <v>994</v>
      </c>
      <c r="J6">
        <v>1</v>
      </c>
    </row>
    <row r="7" spans="1:10">
      <c r="A7">
        <v>6</v>
      </c>
      <c r="B7">
        <v>40</v>
      </c>
      <c r="C7" t="s">
        <v>587</v>
      </c>
      <c r="D7">
        <v>7301</v>
      </c>
      <c r="E7" t="s">
        <v>1048</v>
      </c>
      <c r="F7" t="s">
        <v>875</v>
      </c>
      <c r="G7" t="s">
        <v>879</v>
      </c>
      <c r="H7">
        <v>663730</v>
      </c>
      <c r="I7" t="s">
        <v>1109</v>
      </c>
      <c r="J7">
        <v>96</v>
      </c>
    </row>
    <row r="8" spans="1:10">
      <c r="A8">
        <v>7</v>
      </c>
      <c r="B8">
        <v>40</v>
      </c>
      <c r="C8" t="s">
        <v>587</v>
      </c>
      <c r="D8">
        <v>7302</v>
      </c>
      <c r="E8" t="s">
        <v>972</v>
      </c>
      <c r="F8" t="s">
        <v>875</v>
      </c>
      <c r="G8" t="s">
        <v>879</v>
      </c>
      <c r="H8">
        <v>6637302</v>
      </c>
      <c r="I8" t="s">
        <v>969</v>
      </c>
      <c r="J8">
        <v>96</v>
      </c>
    </row>
    <row r="9" spans="1:10">
      <c r="A9">
        <v>8</v>
      </c>
      <c r="B9">
        <v>50</v>
      </c>
      <c r="C9" t="s">
        <v>425</v>
      </c>
      <c r="D9">
        <v>720</v>
      </c>
      <c r="E9" t="s">
        <v>885</v>
      </c>
      <c r="F9" t="s">
        <v>875</v>
      </c>
      <c r="G9" t="s">
        <v>879</v>
      </c>
      <c r="H9">
        <v>663720</v>
      </c>
      <c r="I9" t="s">
        <v>882</v>
      </c>
      <c r="J9">
        <v>96</v>
      </c>
    </row>
    <row r="10" spans="1:10">
      <c r="A10">
        <v>9</v>
      </c>
      <c r="B10">
        <v>60</v>
      </c>
      <c r="C10" t="s">
        <v>871</v>
      </c>
      <c r="D10">
        <v>720</v>
      </c>
      <c r="E10" t="s">
        <v>885</v>
      </c>
      <c r="F10" t="s">
        <v>875</v>
      </c>
      <c r="G10" t="s">
        <v>879</v>
      </c>
      <c r="H10">
        <v>663720</v>
      </c>
      <c r="I10" t="s">
        <v>882</v>
      </c>
      <c r="J10">
        <v>96</v>
      </c>
    </row>
    <row r="11" spans="1:10">
      <c r="A11">
        <v>10</v>
      </c>
      <c r="B11">
        <v>60</v>
      </c>
      <c r="C11" t="s">
        <v>871</v>
      </c>
      <c r="D11">
        <v>7303</v>
      </c>
      <c r="E11" t="s">
        <v>987</v>
      </c>
      <c r="F11" t="s">
        <v>875</v>
      </c>
      <c r="G11" t="s">
        <v>879</v>
      </c>
      <c r="H11">
        <v>6637303</v>
      </c>
      <c r="I11" t="s">
        <v>986</v>
      </c>
      <c r="J11">
        <v>120</v>
      </c>
    </row>
    <row r="12" spans="1:10">
      <c r="A12">
        <v>11</v>
      </c>
      <c r="B12">
        <v>70</v>
      </c>
      <c r="C12" t="s">
        <v>426</v>
      </c>
      <c r="D12">
        <v>720</v>
      </c>
      <c r="E12" t="s">
        <v>885</v>
      </c>
      <c r="F12" t="s">
        <v>875</v>
      </c>
      <c r="G12" t="s">
        <v>879</v>
      </c>
      <c r="H12">
        <v>663720</v>
      </c>
      <c r="I12" t="s">
        <v>882</v>
      </c>
      <c r="J12">
        <v>96</v>
      </c>
    </row>
    <row r="13" spans="1:10">
      <c r="A13">
        <v>12</v>
      </c>
      <c r="B13">
        <v>80</v>
      </c>
      <c r="C13" t="s">
        <v>219</v>
      </c>
      <c r="D13">
        <v>720</v>
      </c>
      <c r="E13" t="s">
        <v>885</v>
      </c>
      <c r="F13" t="s">
        <v>875</v>
      </c>
      <c r="G13" t="s">
        <v>879</v>
      </c>
      <c r="H13">
        <v>663720</v>
      </c>
      <c r="I13" t="s">
        <v>882</v>
      </c>
      <c r="J13">
        <v>120</v>
      </c>
    </row>
    <row r="14" spans="1:10">
      <c r="A14">
        <v>13</v>
      </c>
      <c r="B14">
        <v>90</v>
      </c>
      <c r="C14" t="s">
        <v>382</v>
      </c>
      <c r="D14">
        <v>720</v>
      </c>
      <c r="E14" t="s">
        <v>885</v>
      </c>
      <c r="F14" t="s">
        <v>875</v>
      </c>
      <c r="G14" t="s">
        <v>879</v>
      </c>
      <c r="H14">
        <v>663720</v>
      </c>
      <c r="I14" t="s">
        <v>882</v>
      </c>
      <c r="J14">
        <v>96</v>
      </c>
    </row>
    <row r="15" spans="1:10">
      <c r="A15">
        <v>14</v>
      </c>
      <c r="B15">
        <v>90</v>
      </c>
      <c r="C15" t="s">
        <v>382</v>
      </c>
      <c r="D15">
        <v>7303</v>
      </c>
      <c r="E15" t="s">
        <v>987</v>
      </c>
      <c r="F15" t="s">
        <v>875</v>
      </c>
      <c r="G15" t="s">
        <v>879</v>
      </c>
      <c r="H15">
        <v>6637303</v>
      </c>
      <c r="I15" t="s">
        <v>986</v>
      </c>
      <c r="J15">
        <v>120</v>
      </c>
    </row>
    <row r="16" spans="1:10">
      <c r="A16">
        <v>15</v>
      </c>
      <c r="B16">
        <v>100</v>
      </c>
      <c r="C16" t="s">
        <v>614</v>
      </c>
      <c r="D16">
        <v>720</v>
      </c>
      <c r="E16" t="s">
        <v>885</v>
      </c>
      <c r="F16" t="s">
        <v>875</v>
      </c>
      <c r="G16" t="s">
        <v>879</v>
      </c>
      <c r="H16">
        <v>663720</v>
      </c>
      <c r="I16" t="s">
        <v>882</v>
      </c>
      <c r="J16">
        <v>144</v>
      </c>
    </row>
    <row r="17" spans="1:10">
      <c r="A17">
        <v>16</v>
      </c>
      <c r="B17">
        <v>110</v>
      </c>
      <c r="C17" t="s">
        <v>656</v>
      </c>
      <c r="D17">
        <v>720</v>
      </c>
      <c r="E17" t="s">
        <v>885</v>
      </c>
      <c r="F17" t="s">
        <v>875</v>
      </c>
      <c r="G17" t="s">
        <v>879</v>
      </c>
      <c r="H17">
        <v>663720</v>
      </c>
      <c r="I17" t="s">
        <v>882</v>
      </c>
      <c r="J17">
        <v>144</v>
      </c>
    </row>
    <row r="18" spans="1:10">
      <c r="A18">
        <v>17</v>
      </c>
      <c r="B18">
        <v>120</v>
      </c>
      <c r="C18" t="s">
        <v>253</v>
      </c>
      <c r="D18">
        <v>720</v>
      </c>
      <c r="E18" t="s">
        <v>885</v>
      </c>
      <c r="F18" t="s">
        <v>875</v>
      </c>
      <c r="G18" t="s">
        <v>879</v>
      </c>
      <c r="H18">
        <v>663720</v>
      </c>
      <c r="I18" t="s">
        <v>882</v>
      </c>
      <c r="J18">
        <v>144</v>
      </c>
    </row>
    <row r="19" spans="1:10">
      <c r="A19">
        <v>18</v>
      </c>
      <c r="B19">
        <v>130</v>
      </c>
      <c r="C19" t="s">
        <v>303</v>
      </c>
      <c r="D19">
        <v>720</v>
      </c>
      <c r="E19" t="s">
        <v>885</v>
      </c>
      <c r="F19" t="s">
        <v>875</v>
      </c>
      <c r="G19" t="s">
        <v>879</v>
      </c>
      <c r="H19">
        <v>663720</v>
      </c>
      <c r="I19" t="s">
        <v>882</v>
      </c>
      <c r="J19">
        <v>144</v>
      </c>
    </row>
    <row r="20" spans="1:10">
      <c r="A20">
        <v>19</v>
      </c>
      <c r="B20">
        <v>140</v>
      </c>
      <c r="C20" t="s">
        <v>580</v>
      </c>
      <c r="D20">
        <v>720</v>
      </c>
      <c r="E20" t="s">
        <v>885</v>
      </c>
      <c r="F20" t="s">
        <v>875</v>
      </c>
      <c r="G20" t="s">
        <v>879</v>
      </c>
      <c r="H20">
        <v>663720</v>
      </c>
      <c r="I20" t="s">
        <v>882</v>
      </c>
      <c r="J20">
        <v>96</v>
      </c>
    </row>
    <row r="21" spans="1:10">
      <c r="A21">
        <v>20</v>
      </c>
      <c r="B21">
        <v>150</v>
      </c>
      <c r="C21" t="s">
        <v>696</v>
      </c>
      <c r="D21">
        <v>720</v>
      </c>
      <c r="E21" t="s">
        <v>885</v>
      </c>
      <c r="F21" t="s">
        <v>875</v>
      </c>
      <c r="G21" t="s">
        <v>879</v>
      </c>
      <c r="H21">
        <v>663720</v>
      </c>
      <c r="I21" t="s">
        <v>882</v>
      </c>
      <c r="J21">
        <v>96</v>
      </c>
    </row>
    <row r="22" spans="1:10">
      <c r="A22">
        <v>21</v>
      </c>
      <c r="B22">
        <v>160</v>
      </c>
      <c r="C22" t="s">
        <v>254</v>
      </c>
      <c r="D22">
        <v>720</v>
      </c>
      <c r="E22" t="s">
        <v>885</v>
      </c>
      <c r="F22" t="s">
        <v>875</v>
      </c>
      <c r="G22" t="s">
        <v>879</v>
      </c>
      <c r="H22">
        <v>663720</v>
      </c>
      <c r="I22" t="s">
        <v>882</v>
      </c>
      <c r="J22">
        <v>96</v>
      </c>
    </row>
    <row r="23" spans="1:10">
      <c r="A23">
        <v>22</v>
      </c>
      <c r="B23">
        <v>190</v>
      </c>
      <c r="C23" t="s">
        <v>302</v>
      </c>
      <c r="D23">
        <v>720</v>
      </c>
      <c r="E23" t="s">
        <v>885</v>
      </c>
      <c r="F23" t="s">
        <v>875</v>
      </c>
      <c r="G23" t="s">
        <v>879</v>
      </c>
      <c r="H23">
        <v>663720</v>
      </c>
      <c r="I23" t="s">
        <v>882</v>
      </c>
      <c r="J23">
        <v>96</v>
      </c>
    </row>
    <row r="24" spans="1:10">
      <c r="A24">
        <v>23</v>
      </c>
      <c r="B24">
        <v>200</v>
      </c>
      <c r="C24" t="s">
        <v>259</v>
      </c>
      <c r="D24">
        <v>720</v>
      </c>
      <c r="E24" t="s">
        <v>885</v>
      </c>
      <c r="F24" t="s">
        <v>875</v>
      </c>
      <c r="G24" t="s">
        <v>879</v>
      </c>
      <c r="H24">
        <v>663720</v>
      </c>
      <c r="I24" t="s">
        <v>882</v>
      </c>
      <c r="J24">
        <v>72</v>
      </c>
    </row>
    <row r="25" spans="1:10">
      <c r="A25">
        <v>24</v>
      </c>
      <c r="B25">
        <v>210</v>
      </c>
      <c r="C25" t="s">
        <v>249</v>
      </c>
      <c r="D25">
        <v>720</v>
      </c>
      <c r="E25" t="s">
        <v>885</v>
      </c>
      <c r="F25" t="s">
        <v>875</v>
      </c>
      <c r="G25" t="s">
        <v>879</v>
      </c>
      <c r="H25">
        <v>663720</v>
      </c>
      <c r="I25" t="s">
        <v>882</v>
      </c>
      <c r="J25">
        <v>240</v>
      </c>
    </row>
    <row r="26" spans="1:10">
      <c r="A26">
        <v>25</v>
      </c>
      <c r="B26">
        <v>220</v>
      </c>
      <c r="C26" t="s">
        <v>669</v>
      </c>
      <c r="D26">
        <v>720</v>
      </c>
      <c r="E26" t="s">
        <v>885</v>
      </c>
      <c r="F26" t="s">
        <v>875</v>
      </c>
      <c r="G26" t="s">
        <v>879</v>
      </c>
      <c r="H26">
        <v>663720</v>
      </c>
      <c r="I26" t="s">
        <v>882</v>
      </c>
      <c r="J26">
        <v>120</v>
      </c>
    </row>
    <row r="27" spans="1:10">
      <c r="A27">
        <v>26</v>
      </c>
      <c r="B27">
        <v>230</v>
      </c>
      <c r="C27" t="s">
        <v>632</v>
      </c>
      <c r="D27">
        <v>720</v>
      </c>
      <c r="E27" t="s">
        <v>885</v>
      </c>
      <c r="F27" t="s">
        <v>875</v>
      </c>
      <c r="G27" t="s">
        <v>879</v>
      </c>
      <c r="H27">
        <v>663720</v>
      </c>
      <c r="I27" t="s">
        <v>882</v>
      </c>
      <c r="J27">
        <v>240</v>
      </c>
    </row>
    <row r="28" spans="1:10">
      <c r="A28">
        <v>27</v>
      </c>
      <c r="B28">
        <v>240</v>
      </c>
      <c r="C28" t="s">
        <v>630</v>
      </c>
      <c r="D28">
        <v>720</v>
      </c>
      <c r="E28" t="s">
        <v>885</v>
      </c>
      <c r="F28" t="s">
        <v>875</v>
      </c>
      <c r="G28" t="s">
        <v>879</v>
      </c>
      <c r="H28">
        <v>663720</v>
      </c>
      <c r="I28" t="s">
        <v>882</v>
      </c>
      <c r="J28">
        <v>120</v>
      </c>
    </row>
    <row r="29" spans="1:10">
      <c r="A29">
        <v>28</v>
      </c>
      <c r="B29">
        <v>260</v>
      </c>
      <c r="C29" t="s">
        <v>260</v>
      </c>
      <c r="D29">
        <v>720</v>
      </c>
      <c r="E29" t="s">
        <v>885</v>
      </c>
      <c r="F29" t="s">
        <v>875</v>
      </c>
      <c r="G29" t="s">
        <v>879</v>
      </c>
      <c r="H29">
        <v>663720</v>
      </c>
      <c r="I29" t="s">
        <v>882</v>
      </c>
      <c r="J29">
        <v>96</v>
      </c>
    </row>
    <row r="30" spans="1:10">
      <c r="A30">
        <v>29</v>
      </c>
      <c r="B30">
        <v>270</v>
      </c>
      <c r="C30" t="s">
        <v>807</v>
      </c>
      <c r="D30">
        <v>720</v>
      </c>
      <c r="E30" t="s">
        <v>885</v>
      </c>
      <c r="F30" t="s">
        <v>875</v>
      </c>
      <c r="G30" t="s">
        <v>879</v>
      </c>
      <c r="H30">
        <v>663720</v>
      </c>
      <c r="I30" t="s">
        <v>882</v>
      </c>
      <c r="J30">
        <v>120</v>
      </c>
    </row>
    <row r="31" spans="1:10">
      <c r="A31">
        <v>30</v>
      </c>
      <c r="B31">
        <v>280</v>
      </c>
      <c r="C31" t="s">
        <v>833</v>
      </c>
      <c r="D31">
        <v>720</v>
      </c>
      <c r="E31" t="s">
        <v>885</v>
      </c>
      <c r="F31" t="s">
        <v>875</v>
      </c>
      <c r="G31" t="s">
        <v>879</v>
      </c>
      <c r="H31">
        <v>663720</v>
      </c>
      <c r="I31" t="s">
        <v>882</v>
      </c>
      <c r="J31">
        <v>120</v>
      </c>
    </row>
    <row r="32" spans="1:10">
      <c r="A32">
        <v>31</v>
      </c>
      <c r="B32">
        <v>310</v>
      </c>
      <c r="C32" t="s">
        <v>578</v>
      </c>
      <c r="D32">
        <v>720</v>
      </c>
      <c r="E32" t="s">
        <v>885</v>
      </c>
      <c r="F32" t="s">
        <v>875</v>
      </c>
      <c r="G32" t="s">
        <v>879</v>
      </c>
      <c r="H32">
        <v>663720</v>
      </c>
      <c r="I32" t="s">
        <v>882</v>
      </c>
      <c r="J32">
        <v>120</v>
      </c>
    </row>
    <row r="33" spans="1:10">
      <c r="A33">
        <v>32</v>
      </c>
      <c r="B33">
        <v>320</v>
      </c>
      <c r="C33" t="s">
        <v>264</v>
      </c>
      <c r="D33">
        <v>720</v>
      </c>
      <c r="E33" t="s">
        <v>885</v>
      </c>
      <c r="F33" t="s">
        <v>875</v>
      </c>
      <c r="G33" t="s">
        <v>879</v>
      </c>
      <c r="H33">
        <v>663720</v>
      </c>
      <c r="I33" t="s">
        <v>882</v>
      </c>
      <c r="J33">
        <v>168</v>
      </c>
    </row>
    <row r="34" spans="1:10">
      <c r="A34">
        <v>33</v>
      </c>
      <c r="B34">
        <v>330</v>
      </c>
      <c r="C34" t="s">
        <v>262</v>
      </c>
      <c r="D34">
        <v>720</v>
      </c>
      <c r="E34" t="s">
        <v>885</v>
      </c>
      <c r="F34" t="s">
        <v>875</v>
      </c>
      <c r="G34" t="s">
        <v>879</v>
      </c>
      <c r="H34">
        <v>663720</v>
      </c>
      <c r="I34" t="s">
        <v>882</v>
      </c>
      <c r="J34">
        <v>120</v>
      </c>
    </row>
    <row r="35" spans="1:10">
      <c r="A35">
        <v>34</v>
      </c>
      <c r="B35">
        <v>350</v>
      </c>
      <c r="C35" t="s">
        <v>839</v>
      </c>
      <c r="D35">
        <v>720</v>
      </c>
      <c r="E35" t="s">
        <v>885</v>
      </c>
      <c r="F35" t="s">
        <v>875</v>
      </c>
      <c r="G35" t="s">
        <v>879</v>
      </c>
      <c r="H35">
        <v>663720</v>
      </c>
      <c r="I35" t="s">
        <v>882</v>
      </c>
      <c r="J35">
        <v>120</v>
      </c>
    </row>
    <row r="36" spans="1:10">
      <c r="A36">
        <v>35</v>
      </c>
      <c r="B36">
        <v>360</v>
      </c>
      <c r="C36" t="s">
        <v>862</v>
      </c>
      <c r="D36">
        <v>720</v>
      </c>
      <c r="E36" t="s">
        <v>885</v>
      </c>
      <c r="F36" t="s">
        <v>875</v>
      </c>
      <c r="G36" t="s">
        <v>879</v>
      </c>
      <c r="H36">
        <v>663720</v>
      </c>
      <c r="I36" t="s">
        <v>882</v>
      </c>
      <c r="J36">
        <v>240</v>
      </c>
    </row>
    <row r="37" spans="1:10">
      <c r="A37">
        <v>36</v>
      </c>
      <c r="B37">
        <v>370</v>
      </c>
      <c r="C37" t="s">
        <v>863</v>
      </c>
      <c r="D37">
        <v>720</v>
      </c>
      <c r="E37" t="s">
        <v>885</v>
      </c>
      <c r="F37" t="s">
        <v>875</v>
      </c>
      <c r="G37" t="s">
        <v>879</v>
      </c>
      <c r="H37">
        <v>663720</v>
      </c>
      <c r="I37" t="s">
        <v>882</v>
      </c>
      <c r="J37">
        <v>240</v>
      </c>
    </row>
    <row r="38" spans="1:10">
      <c r="A38">
        <v>37</v>
      </c>
      <c r="B38">
        <v>380</v>
      </c>
      <c r="C38" t="s">
        <v>812</v>
      </c>
      <c r="D38">
        <v>720</v>
      </c>
      <c r="E38" t="s">
        <v>885</v>
      </c>
      <c r="F38" t="s">
        <v>875</v>
      </c>
      <c r="G38" t="s">
        <v>879</v>
      </c>
      <c r="H38">
        <v>663720</v>
      </c>
      <c r="I38" t="s">
        <v>882</v>
      </c>
      <c r="J38">
        <v>96</v>
      </c>
    </row>
    <row r="39" spans="1:10">
      <c r="A39">
        <v>38</v>
      </c>
      <c r="B39">
        <v>390</v>
      </c>
      <c r="C39" t="s">
        <v>389</v>
      </c>
      <c r="D39">
        <v>720</v>
      </c>
      <c r="E39" t="s">
        <v>885</v>
      </c>
      <c r="F39" t="s">
        <v>875</v>
      </c>
      <c r="G39" t="s">
        <v>879</v>
      </c>
      <c r="H39">
        <v>663720</v>
      </c>
      <c r="I39" t="s">
        <v>882</v>
      </c>
      <c r="J39">
        <v>96</v>
      </c>
    </row>
    <row r="40" spans="1:10">
      <c r="A40">
        <v>39</v>
      </c>
      <c r="B40">
        <v>400</v>
      </c>
      <c r="C40" t="s">
        <v>757</v>
      </c>
      <c r="D40">
        <v>720</v>
      </c>
      <c r="E40" t="s">
        <v>885</v>
      </c>
      <c r="F40" t="s">
        <v>875</v>
      </c>
      <c r="G40" t="s">
        <v>879</v>
      </c>
      <c r="H40">
        <v>663720</v>
      </c>
      <c r="I40" t="s">
        <v>882</v>
      </c>
      <c r="J40">
        <v>144</v>
      </c>
    </row>
    <row r="41" spans="1:10">
      <c r="A41">
        <v>40</v>
      </c>
      <c r="B41">
        <v>410</v>
      </c>
      <c r="C41" t="s">
        <v>681</v>
      </c>
      <c r="D41">
        <v>720</v>
      </c>
      <c r="E41" t="s">
        <v>885</v>
      </c>
      <c r="F41" t="s">
        <v>875</v>
      </c>
      <c r="G41" t="s">
        <v>879</v>
      </c>
      <c r="H41">
        <v>663720</v>
      </c>
      <c r="I41" t="s">
        <v>882</v>
      </c>
      <c r="J41">
        <v>240</v>
      </c>
    </row>
    <row r="42" spans="1:10">
      <c r="A42">
        <v>41</v>
      </c>
      <c r="B42">
        <v>420</v>
      </c>
      <c r="C42" t="s">
        <v>412</v>
      </c>
      <c r="D42">
        <v>720</v>
      </c>
      <c r="E42" t="s">
        <v>885</v>
      </c>
      <c r="F42" t="s">
        <v>875</v>
      </c>
      <c r="G42" t="s">
        <v>879</v>
      </c>
      <c r="H42">
        <v>663720</v>
      </c>
      <c r="I42" t="s">
        <v>882</v>
      </c>
      <c r="J42">
        <v>120</v>
      </c>
    </row>
    <row r="43" spans="1:10">
      <c r="A43">
        <v>42</v>
      </c>
      <c r="B43">
        <v>430</v>
      </c>
      <c r="C43" t="s">
        <v>825</v>
      </c>
      <c r="D43">
        <v>720</v>
      </c>
      <c r="E43" t="s">
        <v>885</v>
      </c>
      <c r="F43" t="s">
        <v>875</v>
      </c>
      <c r="G43" t="s">
        <v>879</v>
      </c>
      <c r="H43">
        <v>663720</v>
      </c>
      <c r="I43" t="s">
        <v>882</v>
      </c>
      <c r="J43">
        <v>96</v>
      </c>
    </row>
    <row r="44" spans="1:10">
      <c r="A44">
        <v>43</v>
      </c>
      <c r="B44">
        <v>440</v>
      </c>
      <c r="C44" t="s">
        <v>312</v>
      </c>
      <c r="D44">
        <v>720</v>
      </c>
      <c r="E44" t="s">
        <v>885</v>
      </c>
      <c r="F44" t="s">
        <v>875</v>
      </c>
      <c r="G44" t="s">
        <v>879</v>
      </c>
      <c r="H44">
        <v>663720</v>
      </c>
      <c r="I44" t="s">
        <v>882</v>
      </c>
      <c r="J44">
        <v>96</v>
      </c>
    </row>
    <row r="45" spans="1:10">
      <c r="A45">
        <v>44</v>
      </c>
      <c r="B45">
        <v>450</v>
      </c>
      <c r="C45" t="s">
        <v>428</v>
      </c>
      <c r="D45">
        <v>720</v>
      </c>
      <c r="E45" t="s">
        <v>885</v>
      </c>
      <c r="F45" t="s">
        <v>875</v>
      </c>
      <c r="G45" t="s">
        <v>879</v>
      </c>
      <c r="H45">
        <v>663720</v>
      </c>
      <c r="I45" t="s">
        <v>882</v>
      </c>
      <c r="J45">
        <v>96</v>
      </c>
    </row>
    <row r="46" spans="1:10">
      <c r="A46">
        <v>45</v>
      </c>
      <c r="B46">
        <v>460</v>
      </c>
      <c r="C46" t="s">
        <v>561</v>
      </c>
      <c r="D46">
        <v>720</v>
      </c>
      <c r="E46" t="s">
        <v>885</v>
      </c>
      <c r="F46" t="s">
        <v>875</v>
      </c>
      <c r="G46" t="s">
        <v>879</v>
      </c>
      <c r="H46">
        <v>663720</v>
      </c>
      <c r="I46" t="s">
        <v>882</v>
      </c>
      <c r="J46">
        <v>96</v>
      </c>
    </row>
    <row r="47" spans="1:10">
      <c r="A47">
        <v>46</v>
      </c>
      <c r="B47">
        <v>470</v>
      </c>
      <c r="C47" t="s">
        <v>257</v>
      </c>
      <c r="D47">
        <v>720</v>
      </c>
      <c r="E47" t="s">
        <v>885</v>
      </c>
      <c r="F47" t="s">
        <v>875</v>
      </c>
      <c r="G47" t="s">
        <v>879</v>
      </c>
      <c r="H47">
        <v>663720</v>
      </c>
      <c r="I47" t="s">
        <v>882</v>
      </c>
      <c r="J47">
        <v>96</v>
      </c>
    </row>
    <row r="48" spans="1:10">
      <c r="A48">
        <v>47</v>
      </c>
      <c r="B48">
        <v>480</v>
      </c>
      <c r="C48" t="s">
        <v>324</v>
      </c>
      <c r="D48">
        <v>720</v>
      </c>
      <c r="E48" t="s">
        <v>885</v>
      </c>
      <c r="F48" t="s">
        <v>875</v>
      </c>
      <c r="G48" t="s">
        <v>879</v>
      </c>
      <c r="H48">
        <v>663720</v>
      </c>
      <c r="I48" t="s">
        <v>882</v>
      </c>
      <c r="J48">
        <v>72</v>
      </c>
    </row>
    <row r="49" spans="1:10">
      <c r="A49">
        <v>48</v>
      </c>
      <c r="B49">
        <v>490</v>
      </c>
      <c r="C49" t="s">
        <v>499</v>
      </c>
      <c r="D49">
        <v>720</v>
      </c>
      <c r="E49" t="s">
        <v>885</v>
      </c>
      <c r="F49" t="s">
        <v>875</v>
      </c>
      <c r="G49" t="s">
        <v>879</v>
      </c>
      <c r="H49">
        <v>663720</v>
      </c>
      <c r="I49" t="s">
        <v>882</v>
      </c>
      <c r="J49">
        <v>96</v>
      </c>
    </row>
    <row r="50" spans="1:10">
      <c r="A50">
        <v>49</v>
      </c>
      <c r="B50">
        <v>500</v>
      </c>
      <c r="C50" t="s">
        <v>845</v>
      </c>
      <c r="D50">
        <v>720</v>
      </c>
      <c r="E50" t="s">
        <v>885</v>
      </c>
      <c r="F50" t="s">
        <v>875</v>
      </c>
      <c r="G50" t="s">
        <v>879</v>
      </c>
      <c r="H50">
        <v>663720</v>
      </c>
      <c r="I50" t="s">
        <v>882</v>
      </c>
      <c r="J50">
        <v>96</v>
      </c>
    </row>
    <row r="51" spans="1:10">
      <c r="A51">
        <v>50</v>
      </c>
      <c r="B51">
        <v>510</v>
      </c>
      <c r="C51" t="s">
        <v>651</v>
      </c>
      <c r="D51">
        <v>720</v>
      </c>
      <c r="E51" t="s">
        <v>885</v>
      </c>
      <c r="F51" t="s">
        <v>875</v>
      </c>
      <c r="G51" t="s">
        <v>879</v>
      </c>
      <c r="H51">
        <v>663720</v>
      </c>
      <c r="I51" t="s">
        <v>882</v>
      </c>
      <c r="J51">
        <v>96</v>
      </c>
    </row>
    <row r="52" spans="1:10">
      <c r="A52">
        <v>51</v>
      </c>
      <c r="B52">
        <v>520</v>
      </c>
      <c r="C52" t="s">
        <v>517</v>
      </c>
      <c r="D52">
        <v>720</v>
      </c>
      <c r="E52" t="s">
        <v>885</v>
      </c>
      <c r="F52" t="s">
        <v>875</v>
      </c>
      <c r="G52" t="s">
        <v>879</v>
      </c>
      <c r="H52">
        <v>663720</v>
      </c>
      <c r="I52" t="s">
        <v>882</v>
      </c>
      <c r="J52">
        <v>96</v>
      </c>
    </row>
    <row r="53" spans="1:10">
      <c r="A53">
        <v>52</v>
      </c>
      <c r="B53">
        <v>530</v>
      </c>
      <c r="C53" t="s">
        <v>185</v>
      </c>
      <c r="D53">
        <v>720</v>
      </c>
      <c r="E53" t="s">
        <v>885</v>
      </c>
      <c r="F53" t="s">
        <v>875</v>
      </c>
      <c r="G53" t="s">
        <v>879</v>
      </c>
      <c r="H53">
        <v>663720</v>
      </c>
      <c r="I53" t="s">
        <v>882</v>
      </c>
      <c r="J53">
        <v>96</v>
      </c>
    </row>
    <row r="54" spans="1:10">
      <c r="A54">
        <v>53</v>
      </c>
      <c r="B54">
        <v>540</v>
      </c>
      <c r="C54" t="s">
        <v>404</v>
      </c>
      <c r="D54">
        <v>720</v>
      </c>
      <c r="E54" t="s">
        <v>885</v>
      </c>
      <c r="F54" t="s">
        <v>875</v>
      </c>
      <c r="G54" t="s">
        <v>879</v>
      </c>
      <c r="H54">
        <v>663720</v>
      </c>
      <c r="I54" t="s">
        <v>882</v>
      </c>
      <c r="J54">
        <v>96</v>
      </c>
    </row>
    <row r="55" spans="1:10">
      <c r="A55">
        <v>54</v>
      </c>
      <c r="B55">
        <v>550</v>
      </c>
      <c r="C55" t="s">
        <v>407</v>
      </c>
      <c r="D55">
        <v>720</v>
      </c>
      <c r="E55" t="s">
        <v>885</v>
      </c>
      <c r="F55" t="s">
        <v>875</v>
      </c>
      <c r="G55" t="s">
        <v>879</v>
      </c>
      <c r="H55">
        <v>663720</v>
      </c>
      <c r="I55" t="s">
        <v>882</v>
      </c>
      <c r="J55">
        <v>96</v>
      </c>
    </row>
    <row r="56" spans="1:10">
      <c r="A56">
        <v>55</v>
      </c>
      <c r="B56">
        <v>560</v>
      </c>
      <c r="C56" t="s">
        <v>546</v>
      </c>
      <c r="D56">
        <v>720</v>
      </c>
      <c r="E56" t="s">
        <v>885</v>
      </c>
      <c r="F56" t="s">
        <v>875</v>
      </c>
      <c r="G56" t="s">
        <v>879</v>
      </c>
      <c r="H56">
        <v>663720</v>
      </c>
      <c r="I56" t="s">
        <v>882</v>
      </c>
      <c r="J56">
        <v>96</v>
      </c>
    </row>
    <row r="57" spans="1:10">
      <c r="A57">
        <v>56</v>
      </c>
      <c r="B57">
        <v>570</v>
      </c>
      <c r="C57" t="s">
        <v>293</v>
      </c>
      <c r="D57">
        <v>720</v>
      </c>
      <c r="E57" t="s">
        <v>885</v>
      </c>
      <c r="F57" t="s">
        <v>875</v>
      </c>
      <c r="G57" t="s">
        <v>879</v>
      </c>
      <c r="H57">
        <v>663720</v>
      </c>
      <c r="I57" t="s">
        <v>882</v>
      </c>
      <c r="J57">
        <v>48</v>
      </c>
    </row>
    <row r="58" spans="1:10">
      <c r="A58">
        <v>57</v>
      </c>
      <c r="B58">
        <v>580</v>
      </c>
      <c r="C58" t="s">
        <v>294</v>
      </c>
      <c r="D58">
        <v>720</v>
      </c>
      <c r="E58" t="s">
        <v>885</v>
      </c>
      <c r="F58" t="s">
        <v>875</v>
      </c>
      <c r="G58" t="s">
        <v>879</v>
      </c>
      <c r="H58">
        <v>663720</v>
      </c>
      <c r="I58" t="s">
        <v>882</v>
      </c>
      <c r="J58">
        <v>48</v>
      </c>
    </row>
    <row r="59" spans="1:10">
      <c r="A59">
        <v>58</v>
      </c>
      <c r="B59">
        <v>590</v>
      </c>
      <c r="C59" t="s">
        <v>362</v>
      </c>
      <c r="D59">
        <v>720</v>
      </c>
      <c r="E59" t="s">
        <v>885</v>
      </c>
      <c r="F59" t="s">
        <v>875</v>
      </c>
      <c r="G59" t="s">
        <v>879</v>
      </c>
      <c r="H59">
        <v>663720</v>
      </c>
      <c r="I59" t="s">
        <v>882</v>
      </c>
      <c r="J59">
        <v>96</v>
      </c>
    </row>
    <row r="60" spans="1:10">
      <c r="A60">
        <v>59</v>
      </c>
      <c r="B60">
        <v>600</v>
      </c>
      <c r="C60" t="s">
        <v>243</v>
      </c>
      <c r="D60">
        <v>720</v>
      </c>
      <c r="E60" t="s">
        <v>885</v>
      </c>
      <c r="F60" t="s">
        <v>875</v>
      </c>
      <c r="G60" t="s">
        <v>879</v>
      </c>
      <c r="H60">
        <v>663720</v>
      </c>
      <c r="I60" t="s">
        <v>882</v>
      </c>
      <c r="J60">
        <v>144</v>
      </c>
    </row>
    <row r="61" spans="1:10">
      <c r="A61">
        <v>60</v>
      </c>
      <c r="B61">
        <v>610</v>
      </c>
      <c r="C61" t="s">
        <v>516</v>
      </c>
      <c r="D61">
        <v>720</v>
      </c>
      <c r="E61" t="s">
        <v>885</v>
      </c>
      <c r="F61" t="s">
        <v>875</v>
      </c>
      <c r="G61" t="s">
        <v>879</v>
      </c>
      <c r="H61">
        <v>663720</v>
      </c>
      <c r="I61" t="s">
        <v>882</v>
      </c>
      <c r="J61">
        <v>144</v>
      </c>
    </row>
    <row r="62" spans="1:10">
      <c r="A62">
        <v>61</v>
      </c>
      <c r="B62">
        <v>620</v>
      </c>
      <c r="C62" t="s">
        <v>759</v>
      </c>
      <c r="D62">
        <v>720</v>
      </c>
      <c r="E62" t="s">
        <v>885</v>
      </c>
      <c r="F62" t="s">
        <v>875</v>
      </c>
      <c r="G62" t="s">
        <v>879</v>
      </c>
      <c r="H62">
        <v>663720</v>
      </c>
      <c r="I62" t="s">
        <v>882</v>
      </c>
      <c r="J62">
        <v>144</v>
      </c>
    </row>
    <row r="63" spans="1:10">
      <c r="A63">
        <v>62</v>
      </c>
      <c r="B63">
        <v>640</v>
      </c>
      <c r="C63" t="s">
        <v>483</v>
      </c>
      <c r="D63">
        <v>720</v>
      </c>
      <c r="E63" t="s">
        <v>885</v>
      </c>
      <c r="F63" t="s">
        <v>875</v>
      </c>
      <c r="G63" t="s">
        <v>879</v>
      </c>
      <c r="H63">
        <v>663720</v>
      </c>
      <c r="I63" t="s">
        <v>882</v>
      </c>
      <c r="J63">
        <v>120</v>
      </c>
    </row>
    <row r="64" spans="1:10">
      <c r="A64">
        <v>63</v>
      </c>
      <c r="B64">
        <v>650</v>
      </c>
      <c r="C64" t="s">
        <v>311</v>
      </c>
      <c r="D64">
        <v>720</v>
      </c>
      <c r="E64" t="s">
        <v>885</v>
      </c>
      <c r="F64" t="s">
        <v>875</v>
      </c>
      <c r="G64" t="s">
        <v>879</v>
      </c>
      <c r="H64">
        <v>663720</v>
      </c>
      <c r="I64" t="s">
        <v>882</v>
      </c>
      <c r="J64">
        <v>96</v>
      </c>
    </row>
    <row r="65" spans="1:10">
      <c r="A65">
        <v>64</v>
      </c>
      <c r="B65">
        <v>660</v>
      </c>
      <c r="C65" t="s">
        <v>317</v>
      </c>
      <c r="D65">
        <v>720</v>
      </c>
      <c r="E65" t="s">
        <v>885</v>
      </c>
      <c r="F65" t="s">
        <v>875</v>
      </c>
      <c r="G65" t="s">
        <v>879</v>
      </c>
      <c r="H65">
        <v>663720</v>
      </c>
      <c r="I65" t="s">
        <v>882</v>
      </c>
      <c r="J65">
        <v>96</v>
      </c>
    </row>
    <row r="66" spans="1:10">
      <c r="A66">
        <v>65</v>
      </c>
      <c r="B66">
        <v>670</v>
      </c>
      <c r="C66" t="s">
        <v>326</v>
      </c>
      <c r="D66">
        <v>720</v>
      </c>
      <c r="E66" t="s">
        <v>885</v>
      </c>
      <c r="F66" t="s">
        <v>875</v>
      </c>
      <c r="G66" t="s">
        <v>879</v>
      </c>
      <c r="H66">
        <v>663720</v>
      </c>
      <c r="I66" t="s">
        <v>882</v>
      </c>
      <c r="J66">
        <v>96</v>
      </c>
    </row>
    <row r="67" spans="1:10">
      <c r="A67">
        <v>66</v>
      </c>
      <c r="B67">
        <v>690</v>
      </c>
      <c r="C67" t="s">
        <v>390</v>
      </c>
      <c r="D67">
        <v>720</v>
      </c>
      <c r="E67" t="s">
        <v>885</v>
      </c>
      <c r="F67" t="s">
        <v>875</v>
      </c>
      <c r="G67" t="s">
        <v>879</v>
      </c>
      <c r="H67">
        <v>663720</v>
      </c>
      <c r="I67" t="s">
        <v>882</v>
      </c>
      <c r="J67">
        <v>96</v>
      </c>
    </row>
    <row r="68" spans="1:10">
      <c r="A68">
        <v>67</v>
      </c>
      <c r="B68">
        <v>700</v>
      </c>
      <c r="C68" t="s">
        <v>247</v>
      </c>
      <c r="D68">
        <v>720</v>
      </c>
      <c r="E68" t="s">
        <v>885</v>
      </c>
      <c r="F68" t="s">
        <v>875</v>
      </c>
      <c r="G68" t="s">
        <v>879</v>
      </c>
      <c r="H68">
        <v>663720</v>
      </c>
      <c r="I68" t="s">
        <v>882</v>
      </c>
      <c r="J68">
        <v>360</v>
      </c>
    </row>
    <row r="69" spans="1:10">
      <c r="A69">
        <v>68</v>
      </c>
      <c r="B69">
        <v>710</v>
      </c>
      <c r="C69" t="s">
        <v>567</v>
      </c>
      <c r="D69">
        <v>720</v>
      </c>
      <c r="E69" t="s">
        <v>885</v>
      </c>
      <c r="F69" t="s">
        <v>875</v>
      </c>
      <c r="G69" t="s">
        <v>879</v>
      </c>
      <c r="H69">
        <v>663720</v>
      </c>
      <c r="I69" t="s">
        <v>882</v>
      </c>
      <c r="J69">
        <v>96</v>
      </c>
    </row>
    <row r="70" spans="1:10">
      <c r="A70">
        <v>69</v>
      </c>
      <c r="B70">
        <v>720</v>
      </c>
      <c r="C70" t="s">
        <v>505</v>
      </c>
      <c r="D70">
        <v>720</v>
      </c>
      <c r="E70" t="s">
        <v>885</v>
      </c>
      <c r="F70" t="s">
        <v>875</v>
      </c>
      <c r="G70" t="s">
        <v>879</v>
      </c>
      <c r="H70">
        <v>663720</v>
      </c>
      <c r="I70" t="s">
        <v>882</v>
      </c>
      <c r="J70">
        <v>96</v>
      </c>
    </row>
    <row r="71" spans="1:10">
      <c r="A71">
        <v>70</v>
      </c>
      <c r="B71">
        <v>730</v>
      </c>
      <c r="C71" t="s">
        <v>768</v>
      </c>
      <c r="D71">
        <v>720</v>
      </c>
      <c r="E71" t="s">
        <v>885</v>
      </c>
      <c r="F71" t="s">
        <v>875</v>
      </c>
      <c r="G71" t="s">
        <v>879</v>
      </c>
      <c r="H71">
        <v>663720</v>
      </c>
      <c r="I71" t="s">
        <v>882</v>
      </c>
      <c r="J71">
        <v>96</v>
      </c>
    </row>
    <row r="72" spans="1:10">
      <c r="A72">
        <v>71</v>
      </c>
      <c r="B72">
        <v>740</v>
      </c>
      <c r="C72" t="s">
        <v>450</v>
      </c>
      <c r="D72">
        <v>720</v>
      </c>
      <c r="E72" t="s">
        <v>885</v>
      </c>
      <c r="F72" t="s">
        <v>875</v>
      </c>
      <c r="G72" t="s">
        <v>879</v>
      </c>
      <c r="H72">
        <v>663720</v>
      </c>
      <c r="I72" t="s">
        <v>882</v>
      </c>
      <c r="J72">
        <v>360</v>
      </c>
    </row>
    <row r="73" spans="1:10">
      <c r="A73">
        <v>72</v>
      </c>
      <c r="B73">
        <v>750</v>
      </c>
      <c r="C73" t="s">
        <v>332</v>
      </c>
      <c r="D73">
        <v>720</v>
      </c>
      <c r="E73" t="s">
        <v>885</v>
      </c>
      <c r="F73" t="s">
        <v>875</v>
      </c>
      <c r="G73" t="s">
        <v>879</v>
      </c>
      <c r="H73">
        <v>663720</v>
      </c>
      <c r="I73" t="s">
        <v>882</v>
      </c>
      <c r="J73">
        <v>72</v>
      </c>
    </row>
    <row r="74" spans="1:10">
      <c r="A74">
        <v>73</v>
      </c>
      <c r="B74">
        <v>760</v>
      </c>
      <c r="C74" t="s">
        <v>857</v>
      </c>
      <c r="D74">
        <v>720</v>
      </c>
      <c r="E74" t="s">
        <v>885</v>
      </c>
      <c r="F74" t="s">
        <v>875</v>
      </c>
      <c r="G74" t="s">
        <v>879</v>
      </c>
      <c r="H74">
        <v>663720</v>
      </c>
      <c r="I74" t="s">
        <v>882</v>
      </c>
      <c r="J74">
        <v>96</v>
      </c>
    </row>
    <row r="75" spans="1:10">
      <c r="A75">
        <v>74</v>
      </c>
      <c r="B75">
        <v>790</v>
      </c>
      <c r="C75" t="s">
        <v>401</v>
      </c>
      <c r="D75">
        <v>720</v>
      </c>
      <c r="E75" t="s">
        <v>885</v>
      </c>
      <c r="F75" t="s">
        <v>875</v>
      </c>
      <c r="G75" t="s">
        <v>879</v>
      </c>
      <c r="H75">
        <v>663720</v>
      </c>
      <c r="I75" t="s">
        <v>882</v>
      </c>
      <c r="J75">
        <v>96</v>
      </c>
    </row>
    <row r="76" spans="1:10">
      <c r="A76">
        <v>75</v>
      </c>
      <c r="B76">
        <v>800</v>
      </c>
      <c r="C76" t="s">
        <v>530</v>
      </c>
      <c r="D76">
        <v>720</v>
      </c>
      <c r="E76" t="s">
        <v>885</v>
      </c>
      <c r="F76" t="s">
        <v>875</v>
      </c>
      <c r="G76" t="s">
        <v>879</v>
      </c>
      <c r="H76">
        <v>663720</v>
      </c>
      <c r="I76" t="s">
        <v>882</v>
      </c>
      <c r="J76">
        <v>120</v>
      </c>
    </row>
    <row r="77" spans="1:10">
      <c r="A77">
        <v>76</v>
      </c>
      <c r="B77">
        <v>810</v>
      </c>
      <c r="C77" t="s">
        <v>519</v>
      </c>
      <c r="D77">
        <v>720</v>
      </c>
      <c r="E77" t="s">
        <v>885</v>
      </c>
      <c r="F77" t="s">
        <v>875</v>
      </c>
      <c r="G77" t="s">
        <v>879</v>
      </c>
      <c r="H77">
        <v>663720</v>
      </c>
      <c r="I77" t="s">
        <v>882</v>
      </c>
      <c r="J77">
        <v>120</v>
      </c>
    </row>
    <row r="78" spans="1:10">
      <c r="A78">
        <v>77</v>
      </c>
      <c r="B78">
        <v>850</v>
      </c>
      <c r="C78" t="s">
        <v>655</v>
      </c>
      <c r="D78">
        <v>720</v>
      </c>
      <c r="E78" t="s">
        <v>885</v>
      </c>
      <c r="F78" t="s">
        <v>875</v>
      </c>
      <c r="G78" t="s">
        <v>879</v>
      </c>
      <c r="H78">
        <v>663720</v>
      </c>
      <c r="I78" t="s">
        <v>882</v>
      </c>
      <c r="J78">
        <v>144</v>
      </c>
    </row>
    <row r="79" spans="1:10">
      <c r="A79">
        <v>78</v>
      </c>
      <c r="B79">
        <v>900</v>
      </c>
      <c r="C79" t="s">
        <v>660</v>
      </c>
      <c r="D79">
        <v>720</v>
      </c>
      <c r="E79" t="s">
        <v>885</v>
      </c>
      <c r="F79" t="s">
        <v>875</v>
      </c>
      <c r="G79" t="s">
        <v>879</v>
      </c>
      <c r="H79">
        <v>663720</v>
      </c>
      <c r="I79" t="s">
        <v>882</v>
      </c>
      <c r="J79">
        <v>120</v>
      </c>
    </row>
    <row r="80" spans="1:10">
      <c r="A80">
        <v>79</v>
      </c>
      <c r="B80">
        <v>910</v>
      </c>
      <c r="C80" t="s">
        <v>702</v>
      </c>
      <c r="D80">
        <v>720</v>
      </c>
      <c r="E80" t="s">
        <v>885</v>
      </c>
      <c r="F80" t="s">
        <v>875</v>
      </c>
      <c r="G80" t="s">
        <v>879</v>
      </c>
      <c r="H80">
        <v>663720</v>
      </c>
      <c r="I80" t="s">
        <v>882</v>
      </c>
      <c r="J80">
        <v>96</v>
      </c>
    </row>
    <row r="81" spans="1:10">
      <c r="A81">
        <v>80</v>
      </c>
      <c r="B81">
        <v>920</v>
      </c>
      <c r="C81" t="s">
        <v>855</v>
      </c>
      <c r="D81">
        <v>720</v>
      </c>
      <c r="E81" t="s">
        <v>885</v>
      </c>
      <c r="F81" t="s">
        <v>875</v>
      </c>
      <c r="G81" t="s">
        <v>879</v>
      </c>
      <c r="H81">
        <v>663720</v>
      </c>
      <c r="I81" t="s">
        <v>882</v>
      </c>
      <c r="J81">
        <v>96</v>
      </c>
    </row>
    <row r="82" spans="1:10">
      <c r="A82">
        <v>81</v>
      </c>
      <c r="B82">
        <v>930</v>
      </c>
      <c r="C82" t="s">
        <v>333</v>
      </c>
      <c r="D82">
        <v>720</v>
      </c>
      <c r="E82" t="s">
        <v>885</v>
      </c>
      <c r="F82" t="s">
        <v>875</v>
      </c>
      <c r="G82" t="s">
        <v>879</v>
      </c>
      <c r="H82">
        <v>663720</v>
      </c>
      <c r="I82" t="s">
        <v>882</v>
      </c>
      <c r="J82">
        <v>96</v>
      </c>
    </row>
    <row r="83" spans="1:10">
      <c r="A83">
        <v>82</v>
      </c>
      <c r="B83">
        <v>1000</v>
      </c>
      <c r="C83" t="s">
        <v>534</v>
      </c>
      <c r="D83">
        <v>720</v>
      </c>
      <c r="E83" t="s">
        <v>885</v>
      </c>
      <c r="F83" t="s">
        <v>875</v>
      </c>
      <c r="G83" t="s">
        <v>879</v>
      </c>
      <c r="H83">
        <v>663720</v>
      </c>
      <c r="I83" t="s">
        <v>882</v>
      </c>
      <c r="J83">
        <v>72</v>
      </c>
    </row>
    <row r="84" spans="1:10">
      <c r="A84">
        <v>83</v>
      </c>
      <c r="B84">
        <v>1010</v>
      </c>
      <c r="C84" t="s">
        <v>174</v>
      </c>
      <c r="D84">
        <v>720</v>
      </c>
      <c r="E84" t="s">
        <v>885</v>
      </c>
      <c r="F84" t="s">
        <v>875</v>
      </c>
      <c r="G84" t="s">
        <v>879</v>
      </c>
      <c r="H84">
        <v>663720</v>
      </c>
      <c r="I84" t="s">
        <v>882</v>
      </c>
      <c r="J84">
        <v>96</v>
      </c>
    </row>
    <row r="85" spans="1:10">
      <c r="A85">
        <v>84</v>
      </c>
      <c r="B85">
        <v>1020</v>
      </c>
      <c r="C85" t="s">
        <v>526</v>
      </c>
      <c r="D85">
        <v>720</v>
      </c>
      <c r="E85" t="s">
        <v>885</v>
      </c>
      <c r="F85" t="s">
        <v>875</v>
      </c>
      <c r="G85" t="s">
        <v>879</v>
      </c>
      <c r="H85">
        <v>663720</v>
      </c>
      <c r="I85" t="s">
        <v>882</v>
      </c>
      <c r="J85">
        <v>72</v>
      </c>
    </row>
    <row r="86" spans="1:10">
      <c r="A86">
        <v>85</v>
      </c>
      <c r="B86">
        <v>1040</v>
      </c>
      <c r="C86" t="s">
        <v>800</v>
      </c>
      <c r="D86">
        <v>720</v>
      </c>
      <c r="E86" t="s">
        <v>885</v>
      </c>
      <c r="F86" t="s">
        <v>875</v>
      </c>
      <c r="G86" t="s">
        <v>879</v>
      </c>
      <c r="H86">
        <v>663720</v>
      </c>
      <c r="I86" t="s">
        <v>882</v>
      </c>
      <c r="J86">
        <v>96</v>
      </c>
    </row>
    <row r="87" spans="1:10">
      <c r="A87">
        <v>86</v>
      </c>
      <c r="B87">
        <v>1060</v>
      </c>
      <c r="C87" t="s">
        <v>802</v>
      </c>
      <c r="D87">
        <v>720</v>
      </c>
      <c r="E87" t="s">
        <v>885</v>
      </c>
      <c r="F87" t="s">
        <v>875</v>
      </c>
      <c r="G87" t="s">
        <v>879</v>
      </c>
      <c r="H87">
        <v>663720</v>
      </c>
      <c r="I87" t="s">
        <v>882</v>
      </c>
      <c r="J87">
        <v>72</v>
      </c>
    </row>
    <row r="88" spans="1:10">
      <c r="A88">
        <v>87</v>
      </c>
      <c r="B88">
        <v>1070</v>
      </c>
      <c r="C88" t="s">
        <v>683</v>
      </c>
      <c r="D88">
        <v>720</v>
      </c>
      <c r="E88" t="s">
        <v>885</v>
      </c>
      <c r="F88" t="s">
        <v>875</v>
      </c>
      <c r="G88" t="s">
        <v>879</v>
      </c>
      <c r="H88">
        <v>663720</v>
      </c>
      <c r="I88" t="s">
        <v>882</v>
      </c>
      <c r="J88">
        <v>72</v>
      </c>
    </row>
    <row r="89" spans="1:10">
      <c r="A89">
        <v>88</v>
      </c>
      <c r="B89">
        <v>1080</v>
      </c>
      <c r="C89" t="s">
        <v>415</v>
      </c>
      <c r="D89">
        <v>720</v>
      </c>
      <c r="E89" t="s">
        <v>885</v>
      </c>
      <c r="F89" t="s">
        <v>875</v>
      </c>
      <c r="G89" t="s">
        <v>879</v>
      </c>
      <c r="H89">
        <v>663720</v>
      </c>
      <c r="I89" t="s">
        <v>882</v>
      </c>
      <c r="J89">
        <v>72</v>
      </c>
    </row>
    <row r="90" spans="1:10">
      <c r="A90">
        <v>89</v>
      </c>
      <c r="B90">
        <v>1090</v>
      </c>
      <c r="C90" t="s">
        <v>374</v>
      </c>
      <c r="D90">
        <v>720</v>
      </c>
      <c r="E90" t="s">
        <v>885</v>
      </c>
      <c r="F90" t="s">
        <v>875</v>
      </c>
      <c r="G90" t="s">
        <v>879</v>
      </c>
      <c r="H90">
        <v>663720</v>
      </c>
      <c r="I90" t="s">
        <v>882</v>
      </c>
      <c r="J90">
        <v>72</v>
      </c>
    </row>
    <row r="91" spans="1:10">
      <c r="A91">
        <v>90</v>
      </c>
      <c r="B91">
        <v>1100</v>
      </c>
      <c r="C91" t="s">
        <v>715</v>
      </c>
      <c r="D91">
        <v>720</v>
      </c>
      <c r="E91" t="s">
        <v>885</v>
      </c>
      <c r="F91" t="s">
        <v>875</v>
      </c>
      <c r="G91" t="s">
        <v>879</v>
      </c>
      <c r="H91">
        <v>663720</v>
      </c>
      <c r="I91" t="s">
        <v>882</v>
      </c>
      <c r="J91">
        <v>72</v>
      </c>
    </row>
    <row r="92" spans="1:10">
      <c r="A92">
        <v>91</v>
      </c>
      <c r="B92">
        <v>1110</v>
      </c>
      <c r="C92" t="s">
        <v>442</v>
      </c>
      <c r="D92">
        <v>720</v>
      </c>
      <c r="E92" t="s">
        <v>885</v>
      </c>
      <c r="F92" t="s">
        <v>875</v>
      </c>
      <c r="G92" t="s">
        <v>879</v>
      </c>
      <c r="H92">
        <v>663720</v>
      </c>
      <c r="I92" t="s">
        <v>882</v>
      </c>
      <c r="J92">
        <v>72</v>
      </c>
    </row>
    <row r="93" spans="1:10">
      <c r="A93">
        <v>92</v>
      </c>
      <c r="B93">
        <v>1120</v>
      </c>
      <c r="C93" t="s">
        <v>286</v>
      </c>
      <c r="D93">
        <v>720</v>
      </c>
      <c r="E93" t="s">
        <v>885</v>
      </c>
      <c r="F93" t="s">
        <v>875</v>
      </c>
      <c r="G93" t="s">
        <v>879</v>
      </c>
      <c r="H93">
        <v>663720</v>
      </c>
      <c r="I93" t="s">
        <v>882</v>
      </c>
      <c r="J93">
        <v>72</v>
      </c>
    </row>
    <row r="94" spans="1:10">
      <c r="A94">
        <v>93</v>
      </c>
      <c r="B94">
        <v>1130</v>
      </c>
      <c r="C94" t="s">
        <v>820</v>
      </c>
      <c r="D94">
        <v>720</v>
      </c>
      <c r="E94" t="s">
        <v>885</v>
      </c>
      <c r="F94" t="s">
        <v>875</v>
      </c>
      <c r="G94" t="s">
        <v>879</v>
      </c>
      <c r="H94">
        <v>663720</v>
      </c>
      <c r="I94" t="s">
        <v>882</v>
      </c>
      <c r="J94">
        <v>72</v>
      </c>
    </row>
    <row r="95" spans="1:10">
      <c r="A95">
        <v>94</v>
      </c>
      <c r="B95">
        <v>1140</v>
      </c>
      <c r="C95" t="s">
        <v>872</v>
      </c>
      <c r="D95">
        <v>720</v>
      </c>
      <c r="E95" t="s">
        <v>885</v>
      </c>
      <c r="F95" t="s">
        <v>875</v>
      </c>
      <c r="G95" t="s">
        <v>879</v>
      </c>
      <c r="H95">
        <v>663720</v>
      </c>
      <c r="I95" t="s">
        <v>882</v>
      </c>
      <c r="J95">
        <v>96</v>
      </c>
    </row>
    <row r="96" spans="1:10">
      <c r="A96">
        <v>95</v>
      </c>
      <c r="B96">
        <v>1150</v>
      </c>
      <c r="C96" t="s">
        <v>496</v>
      </c>
      <c r="D96">
        <v>720</v>
      </c>
      <c r="E96" t="s">
        <v>885</v>
      </c>
      <c r="F96" t="s">
        <v>875</v>
      </c>
      <c r="G96" t="s">
        <v>879</v>
      </c>
      <c r="H96">
        <v>663720</v>
      </c>
      <c r="I96" t="s">
        <v>882</v>
      </c>
      <c r="J96">
        <v>96</v>
      </c>
    </row>
    <row r="97" spans="1:10">
      <c r="A97">
        <v>96</v>
      </c>
      <c r="B97">
        <v>1160</v>
      </c>
      <c r="C97" t="s">
        <v>252</v>
      </c>
      <c r="D97">
        <v>720</v>
      </c>
      <c r="E97" t="s">
        <v>885</v>
      </c>
      <c r="F97" t="s">
        <v>875</v>
      </c>
      <c r="G97" t="s">
        <v>879</v>
      </c>
      <c r="H97">
        <v>663720</v>
      </c>
      <c r="I97" t="s">
        <v>882</v>
      </c>
      <c r="J97">
        <v>72</v>
      </c>
    </row>
    <row r="98" spans="1:10">
      <c r="A98">
        <v>97</v>
      </c>
      <c r="B98">
        <v>1170</v>
      </c>
      <c r="C98" t="s">
        <v>624</v>
      </c>
      <c r="D98">
        <v>720</v>
      </c>
      <c r="E98" t="s">
        <v>885</v>
      </c>
      <c r="F98" t="s">
        <v>875</v>
      </c>
      <c r="G98" t="s">
        <v>879</v>
      </c>
      <c r="H98">
        <v>663720</v>
      </c>
      <c r="I98" t="s">
        <v>882</v>
      </c>
      <c r="J98">
        <v>96</v>
      </c>
    </row>
    <row r="99" spans="1:10">
      <c r="A99">
        <v>98</v>
      </c>
      <c r="B99">
        <v>1190</v>
      </c>
      <c r="C99" t="s">
        <v>376</v>
      </c>
      <c r="D99">
        <v>720</v>
      </c>
      <c r="E99" t="s">
        <v>885</v>
      </c>
      <c r="F99" t="s">
        <v>875</v>
      </c>
      <c r="G99" t="s">
        <v>879</v>
      </c>
      <c r="H99">
        <v>663720</v>
      </c>
      <c r="I99" t="s">
        <v>882</v>
      </c>
      <c r="J99">
        <v>72</v>
      </c>
    </row>
    <row r="100" spans="1:10">
      <c r="A100">
        <v>99</v>
      </c>
      <c r="B100">
        <v>1200</v>
      </c>
      <c r="C100" t="s">
        <v>607</v>
      </c>
      <c r="D100">
        <v>720</v>
      </c>
      <c r="E100" t="s">
        <v>885</v>
      </c>
      <c r="F100" t="s">
        <v>875</v>
      </c>
      <c r="G100" t="s">
        <v>879</v>
      </c>
      <c r="H100">
        <v>663720</v>
      </c>
      <c r="I100" t="s">
        <v>882</v>
      </c>
      <c r="J100">
        <v>120</v>
      </c>
    </row>
    <row r="101" spans="1:10">
      <c r="A101">
        <v>100</v>
      </c>
      <c r="B101">
        <v>1210</v>
      </c>
      <c r="C101" t="s">
        <v>217</v>
      </c>
      <c r="D101">
        <v>720</v>
      </c>
      <c r="E101" t="s">
        <v>885</v>
      </c>
      <c r="F101" t="s">
        <v>875</v>
      </c>
      <c r="G101" t="s">
        <v>879</v>
      </c>
      <c r="H101">
        <v>663720</v>
      </c>
      <c r="I101" t="s">
        <v>882</v>
      </c>
      <c r="J101">
        <v>120</v>
      </c>
    </row>
    <row r="102" spans="1:10">
      <c r="A102">
        <v>101</v>
      </c>
      <c r="B102">
        <v>1220</v>
      </c>
      <c r="C102" t="s">
        <v>276</v>
      </c>
      <c r="D102">
        <v>720</v>
      </c>
      <c r="E102" t="s">
        <v>885</v>
      </c>
      <c r="F102" t="s">
        <v>875</v>
      </c>
      <c r="G102" t="s">
        <v>879</v>
      </c>
      <c r="H102">
        <v>663720</v>
      </c>
      <c r="I102" t="s">
        <v>882</v>
      </c>
      <c r="J102">
        <v>120</v>
      </c>
    </row>
    <row r="103" spans="1:10">
      <c r="A103">
        <v>102</v>
      </c>
      <c r="B103">
        <v>1230</v>
      </c>
      <c r="C103" t="s">
        <v>413</v>
      </c>
      <c r="D103">
        <v>720</v>
      </c>
      <c r="E103" t="s">
        <v>885</v>
      </c>
      <c r="F103" t="s">
        <v>875</v>
      </c>
      <c r="G103" t="s">
        <v>879</v>
      </c>
      <c r="H103">
        <v>663720</v>
      </c>
      <c r="I103" t="s">
        <v>882</v>
      </c>
      <c r="J103">
        <v>120</v>
      </c>
    </row>
    <row r="104" spans="1:10">
      <c r="A104">
        <v>103</v>
      </c>
      <c r="B104">
        <v>1240</v>
      </c>
      <c r="C104" t="s">
        <v>408</v>
      </c>
      <c r="D104">
        <v>720</v>
      </c>
      <c r="E104" t="s">
        <v>885</v>
      </c>
      <c r="F104" t="s">
        <v>875</v>
      </c>
      <c r="G104" t="s">
        <v>879</v>
      </c>
      <c r="H104">
        <v>663720</v>
      </c>
      <c r="I104" t="s">
        <v>882</v>
      </c>
      <c r="J104">
        <v>72</v>
      </c>
    </row>
    <row r="105" spans="1:10">
      <c r="A105">
        <v>104</v>
      </c>
      <c r="B105">
        <v>1250</v>
      </c>
      <c r="C105" t="s">
        <v>406</v>
      </c>
      <c r="D105">
        <v>720</v>
      </c>
      <c r="E105" t="s">
        <v>885</v>
      </c>
      <c r="F105" t="s">
        <v>875</v>
      </c>
      <c r="G105" t="s">
        <v>879</v>
      </c>
      <c r="H105">
        <v>663720</v>
      </c>
      <c r="I105" t="s">
        <v>882</v>
      </c>
      <c r="J105">
        <v>120</v>
      </c>
    </row>
    <row r="106" spans="1:10">
      <c r="A106">
        <v>105</v>
      </c>
      <c r="B106">
        <v>1260</v>
      </c>
      <c r="C106" t="s">
        <v>738</v>
      </c>
      <c r="D106">
        <v>720</v>
      </c>
      <c r="E106" t="s">
        <v>885</v>
      </c>
      <c r="F106" t="s">
        <v>875</v>
      </c>
      <c r="G106" t="s">
        <v>879</v>
      </c>
      <c r="H106">
        <v>663720</v>
      </c>
      <c r="I106" t="s">
        <v>882</v>
      </c>
      <c r="J106">
        <v>120</v>
      </c>
    </row>
    <row r="107" spans="1:10">
      <c r="A107">
        <v>106</v>
      </c>
      <c r="B107">
        <v>1280</v>
      </c>
      <c r="C107" t="s">
        <v>736</v>
      </c>
      <c r="D107">
        <v>720</v>
      </c>
      <c r="E107" t="s">
        <v>885</v>
      </c>
      <c r="F107" t="s">
        <v>875</v>
      </c>
      <c r="G107" t="s">
        <v>879</v>
      </c>
      <c r="H107">
        <v>663720</v>
      </c>
      <c r="I107" t="s">
        <v>882</v>
      </c>
      <c r="J107">
        <v>96</v>
      </c>
    </row>
    <row r="108" spans="1:10">
      <c r="A108">
        <v>107</v>
      </c>
      <c r="B108">
        <v>1290</v>
      </c>
      <c r="C108" t="s">
        <v>175</v>
      </c>
      <c r="D108">
        <v>720</v>
      </c>
      <c r="E108" t="s">
        <v>885</v>
      </c>
      <c r="F108" t="s">
        <v>875</v>
      </c>
      <c r="G108" t="s">
        <v>879</v>
      </c>
      <c r="H108">
        <v>663720</v>
      </c>
      <c r="I108" t="s">
        <v>882</v>
      </c>
      <c r="J108">
        <v>72</v>
      </c>
    </row>
    <row r="109" spans="1:10">
      <c r="A109">
        <v>108</v>
      </c>
      <c r="B109">
        <v>1300</v>
      </c>
      <c r="C109" t="s">
        <v>808</v>
      </c>
      <c r="D109">
        <v>720</v>
      </c>
      <c r="E109" t="s">
        <v>885</v>
      </c>
      <c r="F109" t="s">
        <v>875</v>
      </c>
      <c r="G109" t="s">
        <v>879</v>
      </c>
      <c r="H109">
        <v>663720</v>
      </c>
      <c r="I109" t="s">
        <v>882</v>
      </c>
      <c r="J109">
        <v>96</v>
      </c>
    </row>
    <row r="110" spans="1:10">
      <c r="A110">
        <v>109</v>
      </c>
      <c r="B110">
        <v>1310</v>
      </c>
      <c r="C110" t="s">
        <v>754</v>
      </c>
      <c r="D110">
        <v>720</v>
      </c>
      <c r="E110" t="s">
        <v>885</v>
      </c>
      <c r="F110" t="s">
        <v>875</v>
      </c>
      <c r="G110" t="s">
        <v>879</v>
      </c>
      <c r="H110">
        <v>663720</v>
      </c>
      <c r="I110" t="s">
        <v>882</v>
      </c>
      <c r="J110">
        <v>96</v>
      </c>
    </row>
    <row r="111" spans="1:10">
      <c r="A111">
        <v>110</v>
      </c>
      <c r="B111">
        <v>1320</v>
      </c>
      <c r="C111" t="s">
        <v>786</v>
      </c>
      <c r="D111">
        <v>720</v>
      </c>
      <c r="E111" t="s">
        <v>885</v>
      </c>
      <c r="F111" t="s">
        <v>875</v>
      </c>
      <c r="G111" t="s">
        <v>879</v>
      </c>
      <c r="H111">
        <v>663720</v>
      </c>
      <c r="I111" t="s">
        <v>882</v>
      </c>
      <c r="J111">
        <v>96</v>
      </c>
    </row>
    <row r="112" spans="1:10">
      <c r="A112">
        <v>111</v>
      </c>
      <c r="B112">
        <v>1330</v>
      </c>
      <c r="C112" t="s">
        <v>173</v>
      </c>
      <c r="D112">
        <v>720</v>
      </c>
      <c r="E112" t="s">
        <v>885</v>
      </c>
      <c r="F112" t="s">
        <v>875</v>
      </c>
      <c r="G112" t="s">
        <v>879</v>
      </c>
      <c r="H112">
        <v>663720</v>
      </c>
      <c r="I112" t="s">
        <v>882</v>
      </c>
      <c r="J112">
        <v>96</v>
      </c>
    </row>
    <row r="113" spans="1:10">
      <c r="A113">
        <v>112</v>
      </c>
      <c r="B113">
        <v>1340</v>
      </c>
      <c r="C113" t="s">
        <v>717</v>
      </c>
      <c r="D113">
        <v>720</v>
      </c>
      <c r="E113" t="s">
        <v>885</v>
      </c>
      <c r="F113" t="s">
        <v>875</v>
      </c>
      <c r="G113" t="s">
        <v>879</v>
      </c>
      <c r="H113">
        <v>663720</v>
      </c>
      <c r="I113" t="s">
        <v>882</v>
      </c>
      <c r="J113">
        <v>96</v>
      </c>
    </row>
    <row r="114" spans="1:10">
      <c r="A114">
        <v>113</v>
      </c>
      <c r="B114">
        <v>1350</v>
      </c>
      <c r="C114" t="s">
        <v>731</v>
      </c>
      <c r="D114">
        <v>720</v>
      </c>
      <c r="E114" t="s">
        <v>885</v>
      </c>
      <c r="F114" t="s">
        <v>875</v>
      </c>
      <c r="G114" t="s">
        <v>879</v>
      </c>
      <c r="H114">
        <v>663720</v>
      </c>
      <c r="I114" t="s">
        <v>882</v>
      </c>
      <c r="J114">
        <v>96</v>
      </c>
    </row>
    <row r="115" spans="1:10">
      <c r="A115">
        <v>114</v>
      </c>
      <c r="B115">
        <v>1360</v>
      </c>
      <c r="C115" t="s">
        <v>789</v>
      </c>
      <c r="D115">
        <v>720</v>
      </c>
      <c r="E115" t="s">
        <v>885</v>
      </c>
      <c r="F115" t="s">
        <v>875</v>
      </c>
      <c r="G115" t="s">
        <v>879</v>
      </c>
      <c r="H115">
        <v>663720</v>
      </c>
      <c r="I115" t="s">
        <v>882</v>
      </c>
      <c r="J115">
        <v>96</v>
      </c>
    </row>
    <row r="116" spans="1:10">
      <c r="A116">
        <v>115</v>
      </c>
      <c r="B116">
        <v>1370</v>
      </c>
      <c r="C116" t="s">
        <v>452</v>
      </c>
      <c r="D116">
        <v>720</v>
      </c>
      <c r="E116" t="s">
        <v>885</v>
      </c>
      <c r="F116" t="s">
        <v>875</v>
      </c>
      <c r="G116" t="s">
        <v>879</v>
      </c>
      <c r="H116">
        <v>663720</v>
      </c>
      <c r="I116" t="s">
        <v>882</v>
      </c>
      <c r="J116">
        <v>96</v>
      </c>
    </row>
    <row r="117" spans="1:10">
      <c r="A117">
        <v>116</v>
      </c>
      <c r="B117">
        <v>1380</v>
      </c>
      <c r="C117" t="s">
        <v>167</v>
      </c>
      <c r="D117">
        <v>720</v>
      </c>
      <c r="E117" t="s">
        <v>885</v>
      </c>
      <c r="F117" t="s">
        <v>875</v>
      </c>
      <c r="G117" t="s">
        <v>879</v>
      </c>
      <c r="H117">
        <v>663720</v>
      </c>
      <c r="I117" t="s">
        <v>882</v>
      </c>
      <c r="J117">
        <v>96</v>
      </c>
    </row>
    <row r="118" spans="1:10">
      <c r="A118">
        <v>117</v>
      </c>
      <c r="B118">
        <v>1390</v>
      </c>
      <c r="C118" t="s">
        <v>373</v>
      </c>
      <c r="D118">
        <v>720</v>
      </c>
      <c r="E118" t="s">
        <v>885</v>
      </c>
      <c r="F118" t="s">
        <v>875</v>
      </c>
      <c r="G118" t="s">
        <v>879</v>
      </c>
      <c r="H118">
        <v>663720</v>
      </c>
      <c r="I118" t="s">
        <v>882</v>
      </c>
      <c r="J118">
        <v>96</v>
      </c>
    </row>
    <row r="119" spans="1:10">
      <c r="A119">
        <v>118</v>
      </c>
      <c r="B119">
        <v>1400</v>
      </c>
      <c r="C119" t="s">
        <v>779</v>
      </c>
      <c r="D119">
        <v>720</v>
      </c>
      <c r="E119" t="s">
        <v>885</v>
      </c>
      <c r="F119" t="s">
        <v>875</v>
      </c>
      <c r="G119" t="s">
        <v>879</v>
      </c>
      <c r="H119">
        <v>663720</v>
      </c>
      <c r="I119" t="s">
        <v>882</v>
      </c>
      <c r="J119">
        <v>72</v>
      </c>
    </row>
    <row r="120" spans="1:10">
      <c r="A120">
        <v>119</v>
      </c>
      <c r="B120">
        <v>1410</v>
      </c>
      <c r="C120" t="s">
        <v>764</v>
      </c>
      <c r="D120">
        <v>720</v>
      </c>
      <c r="E120" t="s">
        <v>885</v>
      </c>
      <c r="F120" t="s">
        <v>875</v>
      </c>
      <c r="G120" t="s">
        <v>879</v>
      </c>
      <c r="H120">
        <v>663720</v>
      </c>
      <c r="I120" t="s">
        <v>882</v>
      </c>
      <c r="J120">
        <v>96</v>
      </c>
    </row>
    <row r="121" spans="1:10">
      <c r="A121">
        <v>120</v>
      </c>
      <c r="B121">
        <v>1420</v>
      </c>
      <c r="C121" t="s">
        <v>781</v>
      </c>
      <c r="D121">
        <v>720</v>
      </c>
      <c r="E121" t="s">
        <v>885</v>
      </c>
      <c r="F121" t="s">
        <v>875</v>
      </c>
      <c r="G121" t="s">
        <v>879</v>
      </c>
      <c r="H121">
        <v>663720</v>
      </c>
      <c r="I121" t="s">
        <v>882</v>
      </c>
      <c r="J121">
        <v>96</v>
      </c>
    </row>
    <row r="122" spans="1:10">
      <c r="A122">
        <v>121</v>
      </c>
      <c r="B122">
        <v>1440</v>
      </c>
      <c r="C122" t="s">
        <v>490</v>
      </c>
      <c r="D122">
        <v>720</v>
      </c>
      <c r="E122" t="s">
        <v>885</v>
      </c>
      <c r="F122" t="s">
        <v>875</v>
      </c>
      <c r="G122" t="s">
        <v>879</v>
      </c>
      <c r="H122">
        <v>663720</v>
      </c>
      <c r="I122" t="s">
        <v>882</v>
      </c>
      <c r="J122">
        <v>96</v>
      </c>
    </row>
    <row r="123" spans="1:10">
      <c r="A123">
        <v>122</v>
      </c>
      <c r="B123">
        <v>1450</v>
      </c>
      <c r="C123" t="s">
        <v>595</v>
      </c>
      <c r="D123">
        <v>720</v>
      </c>
      <c r="E123" t="s">
        <v>885</v>
      </c>
      <c r="F123" t="s">
        <v>875</v>
      </c>
      <c r="G123" t="s">
        <v>879</v>
      </c>
      <c r="H123">
        <v>663720</v>
      </c>
      <c r="I123" t="s">
        <v>882</v>
      </c>
      <c r="J123">
        <v>96</v>
      </c>
    </row>
    <row r="124" spans="1:10">
      <c r="A124">
        <v>123</v>
      </c>
      <c r="B124">
        <v>1460</v>
      </c>
      <c r="C124" t="s">
        <v>470</v>
      </c>
      <c r="D124">
        <v>720</v>
      </c>
      <c r="E124" t="s">
        <v>885</v>
      </c>
      <c r="F124" t="s">
        <v>875</v>
      </c>
      <c r="G124" t="s">
        <v>879</v>
      </c>
      <c r="H124">
        <v>663720</v>
      </c>
      <c r="I124" t="s">
        <v>882</v>
      </c>
      <c r="J124">
        <v>120</v>
      </c>
    </row>
    <row r="125" spans="1:10">
      <c r="A125">
        <v>124</v>
      </c>
      <c r="B125">
        <v>1470</v>
      </c>
      <c r="C125" t="s">
        <v>468</v>
      </c>
      <c r="D125">
        <v>720</v>
      </c>
      <c r="E125" t="s">
        <v>885</v>
      </c>
      <c r="F125" t="s">
        <v>875</v>
      </c>
      <c r="G125" t="s">
        <v>879</v>
      </c>
      <c r="H125">
        <v>663720</v>
      </c>
      <c r="I125" t="s">
        <v>882</v>
      </c>
      <c r="J125">
        <v>96</v>
      </c>
    </row>
    <row r="126" spans="1:10">
      <c r="A126">
        <v>125</v>
      </c>
      <c r="B126">
        <v>1490</v>
      </c>
      <c r="C126" t="s">
        <v>384</v>
      </c>
      <c r="D126">
        <v>720</v>
      </c>
      <c r="E126" t="s">
        <v>885</v>
      </c>
      <c r="F126" t="s">
        <v>875</v>
      </c>
      <c r="G126" t="s">
        <v>879</v>
      </c>
      <c r="H126">
        <v>663720</v>
      </c>
      <c r="I126" t="s">
        <v>882</v>
      </c>
      <c r="J126">
        <v>72</v>
      </c>
    </row>
    <row r="127" spans="1:10">
      <c r="A127">
        <v>126</v>
      </c>
      <c r="B127">
        <v>1500</v>
      </c>
      <c r="C127" t="s">
        <v>207</v>
      </c>
      <c r="D127">
        <v>720</v>
      </c>
      <c r="E127" t="s">
        <v>885</v>
      </c>
      <c r="F127" t="s">
        <v>875</v>
      </c>
      <c r="G127" t="s">
        <v>879</v>
      </c>
      <c r="H127">
        <v>663720</v>
      </c>
      <c r="I127" t="s">
        <v>882</v>
      </c>
      <c r="J127">
        <v>72</v>
      </c>
    </row>
    <row r="128" spans="1:10">
      <c r="A128">
        <v>127</v>
      </c>
      <c r="B128">
        <v>1510</v>
      </c>
      <c r="C128" t="s">
        <v>699</v>
      </c>
      <c r="D128">
        <v>720</v>
      </c>
      <c r="E128" t="s">
        <v>885</v>
      </c>
      <c r="F128" t="s">
        <v>875</v>
      </c>
      <c r="G128" t="s">
        <v>879</v>
      </c>
      <c r="H128">
        <v>663720</v>
      </c>
      <c r="I128" t="s">
        <v>882</v>
      </c>
      <c r="J128">
        <v>96</v>
      </c>
    </row>
    <row r="129" spans="1:10">
      <c r="A129">
        <v>128</v>
      </c>
      <c r="B129">
        <v>1520</v>
      </c>
      <c r="C129" t="s">
        <v>548</v>
      </c>
      <c r="D129">
        <v>720</v>
      </c>
      <c r="E129" t="s">
        <v>885</v>
      </c>
      <c r="F129" t="s">
        <v>875</v>
      </c>
      <c r="G129" t="s">
        <v>879</v>
      </c>
      <c r="H129">
        <v>663720</v>
      </c>
      <c r="I129" t="s">
        <v>882</v>
      </c>
      <c r="J129">
        <v>96</v>
      </c>
    </row>
    <row r="130" spans="1:10">
      <c r="A130">
        <v>129</v>
      </c>
      <c r="B130">
        <v>1530</v>
      </c>
      <c r="C130" t="s">
        <v>868</v>
      </c>
      <c r="D130">
        <v>720</v>
      </c>
      <c r="E130" t="s">
        <v>885</v>
      </c>
      <c r="F130" t="s">
        <v>875</v>
      </c>
      <c r="G130" t="s">
        <v>879</v>
      </c>
      <c r="H130">
        <v>663720</v>
      </c>
      <c r="I130" t="s">
        <v>882</v>
      </c>
      <c r="J130">
        <v>96</v>
      </c>
    </row>
    <row r="131" spans="1:10">
      <c r="A131">
        <v>130</v>
      </c>
      <c r="B131">
        <v>1550</v>
      </c>
      <c r="C131" t="s">
        <v>551</v>
      </c>
      <c r="D131">
        <v>720</v>
      </c>
      <c r="E131" t="s">
        <v>885</v>
      </c>
      <c r="F131" t="s">
        <v>875</v>
      </c>
      <c r="G131" t="s">
        <v>879</v>
      </c>
      <c r="H131">
        <v>663720</v>
      </c>
      <c r="I131" t="s">
        <v>882</v>
      </c>
      <c r="J131">
        <v>72</v>
      </c>
    </row>
    <row r="132" spans="1:10">
      <c r="A132">
        <v>131</v>
      </c>
      <c r="B132">
        <v>1560</v>
      </c>
      <c r="C132" t="s">
        <v>585</v>
      </c>
      <c r="D132">
        <v>720</v>
      </c>
      <c r="E132" t="s">
        <v>885</v>
      </c>
      <c r="F132" t="s">
        <v>875</v>
      </c>
      <c r="G132" t="s">
        <v>879</v>
      </c>
      <c r="H132">
        <v>663720</v>
      </c>
      <c r="I132" t="s">
        <v>882</v>
      </c>
      <c r="J132">
        <v>120</v>
      </c>
    </row>
    <row r="133" spans="1:10">
      <c r="A133">
        <v>132</v>
      </c>
      <c r="B133">
        <v>1570</v>
      </c>
      <c r="C133" t="s">
        <v>315</v>
      </c>
      <c r="D133">
        <v>720</v>
      </c>
      <c r="E133" t="s">
        <v>885</v>
      </c>
      <c r="F133" t="s">
        <v>875</v>
      </c>
      <c r="G133" t="s">
        <v>879</v>
      </c>
      <c r="H133">
        <v>663720</v>
      </c>
      <c r="I133" t="s">
        <v>882</v>
      </c>
      <c r="J133">
        <v>96</v>
      </c>
    </row>
    <row r="134" spans="1:10">
      <c r="A134">
        <v>133</v>
      </c>
      <c r="B134">
        <v>1580</v>
      </c>
      <c r="C134" t="s">
        <v>556</v>
      </c>
      <c r="D134">
        <v>720</v>
      </c>
      <c r="E134" t="s">
        <v>885</v>
      </c>
      <c r="F134" t="s">
        <v>875</v>
      </c>
      <c r="G134" t="s">
        <v>879</v>
      </c>
      <c r="H134">
        <v>663720</v>
      </c>
      <c r="I134" t="s">
        <v>882</v>
      </c>
      <c r="J134">
        <v>96</v>
      </c>
    </row>
    <row r="135" spans="1:10">
      <c r="A135">
        <v>134</v>
      </c>
      <c r="B135">
        <v>1590</v>
      </c>
      <c r="C135" t="s">
        <v>402</v>
      </c>
      <c r="D135">
        <v>720</v>
      </c>
      <c r="E135" t="s">
        <v>885</v>
      </c>
      <c r="F135" t="s">
        <v>875</v>
      </c>
      <c r="G135" t="s">
        <v>879</v>
      </c>
      <c r="H135">
        <v>663720</v>
      </c>
      <c r="I135" t="s">
        <v>882</v>
      </c>
      <c r="J135">
        <v>96</v>
      </c>
    </row>
    <row r="136" spans="1:10">
      <c r="A136">
        <v>135</v>
      </c>
      <c r="B136">
        <v>1600</v>
      </c>
      <c r="C136" t="s">
        <v>805</v>
      </c>
      <c r="D136">
        <v>720</v>
      </c>
      <c r="E136" t="s">
        <v>885</v>
      </c>
      <c r="F136" t="s">
        <v>875</v>
      </c>
      <c r="G136" t="s">
        <v>879</v>
      </c>
      <c r="H136">
        <v>663720</v>
      </c>
      <c r="I136" t="s">
        <v>882</v>
      </c>
      <c r="J136">
        <v>96</v>
      </c>
    </row>
    <row r="137" spans="1:10">
      <c r="A137">
        <v>136</v>
      </c>
      <c r="B137">
        <v>1610</v>
      </c>
      <c r="C137" t="s">
        <v>201</v>
      </c>
      <c r="D137">
        <v>720</v>
      </c>
      <c r="E137" t="s">
        <v>885</v>
      </c>
      <c r="F137" t="s">
        <v>875</v>
      </c>
      <c r="G137" t="s">
        <v>879</v>
      </c>
      <c r="H137">
        <v>663720</v>
      </c>
      <c r="I137" t="s">
        <v>882</v>
      </c>
      <c r="J137">
        <v>96</v>
      </c>
    </row>
    <row r="138" spans="1:10">
      <c r="A138">
        <v>137</v>
      </c>
      <c r="B138">
        <v>1620</v>
      </c>
      <c r="C138" t="s">
        <v>495</v>
      </c>
      <c r="D138">
        <v>720</v>
      </c>
      <c r="E138" t="s">
        <v>885</v>
      </c>
      <c r="F138" t="s">
        <v>875</v>
      </c>
      <c r="G138" t="s">
        <v>879</v>
      </c>
      <c r="H138">
        <v>663720</v>
      </c>
      <c r="I138" t="s">
        <v>882</v>
      </c>
      <c r="J138">
        <v>96</v>
      </c>
    </row>
    <row r="139" spans="1:10">
      <c r="A139">
        <v>138</v>
      </c>
      <c r="B139">
        <v>1630</v>
      </c>
      <c r="C139" t="s">
        <v>693</v>
      </c>
      <c r="D139">
        <v>720</v>
      </c>
      <c r="E139" t="s">
        <v>885</v>
      </c>
      <c r="F139" t="s">
        <v>875</v>
      </c>
      <c r="G139" t="s">
        <v>879</v>
      </c>
      <c r="H139">
        <v>663720</v>
      </c>
      <c r="I139" t="s">
        <v>882</v>
      </c>
      <c r="J139">
        <v>96</v>
      </c>
    </row>
    <row r="140" spans="1:10">
      <c r="A140">
        <v>139</v>
      </c>
      <c r="B140">
        <v>1640</v>
      </c>
      <c r="C140" t="s">
        <v>469</v>
      </c>
      <c r="D140">
        <v>720</v>
      </c>
      <c r="E140" t="s">
        <v>885</v>
      </c>
      <c r="F140" t="s">
        <v>875</v>
      </c>
      <c r="G140" t="s">
        <v>879</v>
      </c>
      <c r="H140">
        <v>663720</v>
      </c>
      <c r="I140" t="s">
        <v>882</v>
      </c>
      <c r="J140">
        <v>96</v>
      </c>
    </row>
    <row r="141" spans="1:10">
      <c r="A141">
        <v>140</v>
      </c>
      <c r="B141">
        <v>1650</v>
      </c>
      <c r="C141" t="s">
        <v>512</v>
      </c>
      <c r="D141">
        <v>720</v>
      </c>
      <c r="E141" t="s">
        <v>885</v>
      </c>
      <c r="F141" t="s">
        <v>875</v>
      </c>
      <c r="G141" t="s">
        <v>879</v>
      </c>
      <c r="H141">
        <v>663720</v>
      </c>
      <c r="I141" t="s">
        <v>882</v>
      </c>
      <c r="J141">
        <v>96</v>
      </c>
    </row>
    <row r="142" spans="1:10">
      <c r="A142">
        <v>141</v>
      </c>
      <c r="B142">
        <v>1660</v>
      </c>
      <c r="C142" t="s">
        <v>799</v>
      </c>
      <c r="D142">
        <v>720</v>
      </c>
      <c r="E142" t="s">
        <v>885</v>
      </c>
      <c r="F142" t="s">
        <v>875</v>
      </c>
      <c r="G142" t="s">
        <v>879</v>
      </c>
      <c r="H142">
        <v>663720</v>
      </c>
      <c r="I142" t="s">
        <v>882</v>
      </c>
      <c r="J142">
        <v>96</v>
      </c>
    </row>
    <row r="143" spans="1:10">
      <c r="A143">
        <v>142</v>
      </c>
      <c r="B143">
        <v>1690</v>
      </c>
      <c r="C143" t="s">
        <v>694</v>
      </c>
      <c r="D143">
        <v>720</v>
      </c>
      <c r="E143" t="s">
        <v>885</v>
      </c>
      <c r="F143" t="s">
        <v>875</v>
      </c>
      <c r="G143" t="s">
        <v>879</v>
      </c>
      <c r="H143">
        <v>663720</v>
      </c>
      <c r="I143" t="s">
        <v>882</v>
      </c>
      <c r="J143">
        <v>96</v>
      </c>
    </row>
    <row r="144" spans="1:10">
      <c r="A144">
        <v>143</v>
      </c>
      <c r="B144">
        <v>1700</v>
      </c>
      <c r="C144" t="s">
        <v>571</v>
      </c>
      <c r="D144">
        <v>720</v>
      </c>
      <c r="E144" t="s">
        <v>885</v>
      </c>
      <c r="F144" t="s">
        <v>875</v>
      </c>
      <c r="G144" t="s">
        <v>879</v>
      </c>
      <c r="H144">
        <v>663720</v>
      </c>
      <c r="I144" t="s">
        <v>882</v>
      </c>
      <c r="J144">
        <v>120</v>
      </c>
    </row>
    <row r="145" spans="1:10">
      <c r="A145">
        <v>144</v>
      </c>
      <c r="B145">
        <v>1710</v>
      </c>
      <c r="C145" t="s">
        <v>498</v>
      </c>
      <c r="D145">
        <v>720</v>
      </c>
      <c r="E145" t="s">
        <v>885</v>
      </c>
      <c r="F145" t="s">
        <v>875</v>
      </c>
      <c r="G145" t="s">
        <v>879</v>
      </c>
      <c r="H145">
        <v>663720</v>
      </c>
      <c r="I145" t="s">
        <v>882</v>
      </c>
      <c r="J145">
        <v>120</v>
      </c>
    </row>
    <row r="146" spans="1:10">
      <c r="A146">
        <v>145</v>
      </c>
      <c r="B146">
        <v>1720</v>
      </c>
      <c r="C146" t="s">
        <v>300</v>
      </c>
      <c r="D146">
        <v>720</v>
      </c>
      <c r="E146" t="s">
        <v>885</v>
      </c>
      <c r="F146" t="s">
        <v>875</v>
      </c>
      <c r="G146" t="s">
        <v>879</v>
      </c>
      <c r="H146">
        <v>663720</v>
      </c>
      <c r="I146" t="s">
        <v>882</v>
      </c>
      <c r="J146">
        <v>120</v>
      </c>
    </row>
    <row r="147" spans="1:10">
      <c r="A147">
        <v>146</v>
      </c>
      <c r="B147">
        <v>1740</v>
      </c>
      <c r="C147" t="s">
        <v>515</v>
      </c>
      <c r="D147">
        <v>720</v>
      </c>
      <c r="E147" t="s">
        <v>885</v>
      </c>
      <c r="F147" t="s">
        <v>875</v>
      </c>
      <c r="G147" t="s">
        <v>879</v>
      </c>
      <c r="H147">
        <v>663720</v>
      </c>
      <c r="I147" t="s">
        <v>882</v>
      </c>
      <c r="J147">
        <v>120</v>
      </c>
    </row>
    <row r="148" spans="1:10">
      <c r="A148">
        <v>147</v>
      </c>
      <c r="B148">
        <v>1741</v>
      </c>
      <c r="C148" t="s">
        <v>743</v>
      </c>
      <c r="D148">
        <v>720</v>
      </c>
      <c r="E148" t="s">
        <v>885</v>
      </c>
      <c r="F148" t="s">
        <v>875</v>
      </c>
      <c r="G148" t="s">
        <v>879</v>
      </c>
      <c r="H148">
        <v>663720</v>
      </c>
      <c r="I148" t="s">
        <v>882</v>
      </c>
      <c r="J148">
        <v>120</v>
      </c>
    </row>
    <row r="149" spans="1:10">
      <c r="A149">
        <v>148</v>
      </c>
      <c r="B149">
        <v>1742</v>
      </c>
      <c r="C149" t="s">
        <v>514</v>
      </c>
      <c r="D149">
        <v>720</v>
      </c>
      <c r="E149" t="s">
        <v>885</v>
      </c>
      <c r="F149" t="s">
        <v>875</v>
      </c>
      <c r="G149" t="s">
        <v>879</v>
      </c>
      <c r="H149">
        <v>663720</v>
      </c>
      <c r="I149" t="s">
        <v>882</v>
      </c>
      <c r="J149">
        <v>120</v>
      </c>
    </row>
    <row r="150" spans="1:10">
      <c r="A150">
        <v>149</v>
      </c>
      <c r="B150">
        <v>1760</v>
      </c>
      <c r="C150" t="s">
        <v>633</v>
      </c>
      <c r="D150">
        <v>720</v>
      </c>
      <c r="E150" t="s">
        <v>885</v>
      </c>
      <c r="F150" t="s">
        <v>875</v>
      </c>
      <c r="G150" t="s">
        <v>879</v>
      </c>
      <c r="H150">
        <v>663720</v>
      </c>
      <c r="I150" t="s">
        <v>882</v>
      </c>
      <c r="J150">
        <v>120</v>
      </c>
    </row>
    <row r="151" spans="1:10">
      <c r="A151">
        <v>150</v>
      </c>
      <c r="B151">
        <v>1770</v>
      </c>
      <c r="C151" t="s">
        <v>771</v>
      </c>
      <c r="D151">
        <v>720</v>
      </c>
      <c r="E151" t="s">
        <v>885</v>
      </c>
      <c r="F151" t="s">
        <v>875</v>
      </c>
      <c r="G151" t="s">
        <v>879</v>
      </c>
      <c r="H151">
        <v>663720</v>
      </c>
      <c r="I151" t="s">
        <v>882</v>
      </c>
      <c r="J151">
        <v>120</v>
      </c>
    </row>
    <row r="152" spans="1:10">
      <c r="A152">
        <v>151</v>
      </c>
      <c r="B152">
        <v>1780</v>
      </c>
      <c r="C152" t="s">
        <v>485</v>
      </c>
      <c r="D152">
        <v>720</v>
      </c>
      <c r="E152" t="s">
        <v>885</v>
      </c>
      <c r="F152" t="s">
        <v>875</v>
      </c>
      <c r="G152" t="s">
        <v>879</v>
      </c>
      <c r="H152">
        <v>663720</v>
      </c>
      <c r="I152" t="s">
        <v>882</v>
      </c>
      <c r="J152">
        <v>120</v>
      </c>
    </row>
    <row r="153" spans="1:10">
      <c r="A153">
        <v>152</v>
      </c>
      <c r="B153">
        <v>1790</v>
      </c>
      <c r="C153" t="s">
        <v>334</v>
      </c>
      <c r="D153">
        <v>720</v>
      </c>
      <c r="E153" t="s">
        <v>885</v>
      </c>
      <c r="F153" t="s">
        <v>875</v>
      </c>
      <c r="G153" t="s">
        <v>879</v>
      </c>
      <c r="H153">
        <v>663720</v>
      </c>
      <c r="I153" t="s">
        <v>882</v>
      </c>
      <c r="J153">
        <v>96</v>
      </c>
    </row>
    <row r="154" spans="1:10">
      <c r="A154">
        <v>153</v>
      </c>
      <c r="B154">
        <v>1800</v>
      </c>
      <c r="C154" t="s">
        <v>336</v>
      </c>
      <c r="D154">
        <v>720</v>
      </c>
      <c r="E154" t="s">
        <v>885</v>
      </c>
      <c r="F154" t="s">
        <v>875</v>
      </c>
      <c r="G154" t="s">
        <v>879</v>
      </c>
      <c r="H154">
        <v>663720</v>
      </c>
      <c r="I154" t="s">
        <v>882</v>
      </c>
      <c r="J154">
        <v>96</v>
      </c>
    </row>
    <row r="155" spans="1:10">
      <c r="A155">
        <v>154</v>
      </c>
      <c r="B155">
        <v>1810</v>
      </c>
      <c r="C155" t="s">
        <v>854</v>
      </c>
      <c r="D155">
        <v>720</v>
      </c>
      <c r="E155" t="s">
        <v>885</v>
      </c>
      <c r="F155" t="s">
        <v>875</v>
      </c>
      <c r="G155" t="s">
        <v>879</v>
      </c>
      <c r="H155">
        <v>663720</v>
      </c>
      <c r="I155" t="s">
        <v>882</v>
      </c>
      <c r="J155">
        <v>96</v>
      </c>
    </row>
    <row r="156" spans="1:10">
      <c r="A156">
        <v>155</v>
      </c>
      <c r="B156">
        <v>1811</v>
      </c>
      <c r="C156" t="s">
        <v>761</v>
      </c>
      <c r="D156">
        <v>720</v>
      </c>
      <c r="E156" t="s">
        <v>885</v>
      </c>
      <c r="F156" t="s">
        <v>875</v>
      </c>
      <c r="G156" t="s">
        <v>879</v>
      </c>
      <c r="H156">
        <v>663720</v>
      </c>
      <c r="I156" t="s">
        <v>882</v>
      </c>
      <c r="J156">
        <v>96</v>
      </c>
    </row>
    <row r="157" spans="1:10">
      <c r="A157">
        <v>156</v>
      </c>
      <c r="B157">
        <v>1820</v>
      </c>
      <c r="C157" t="s">
        <v>524</v>
      </c>
      <c r="D157">
        <v>720</v>
      </c>
      <c r="E157" t="s">
        <v>885</v>
      </c>
      <c r="F157" t="s">
        <v>875</v>
      </c>
      <c r="G157" t="s">
        <v>879</v>
      </c>
      <c r="H157">
        <v>663720</v>
      </c>
      <c r="I157" t="s">
        <v>882</v>
      </c>
      <c r="J157">
        <v>96</v>
      </c>
    </row>
    <row r="158" spans="1:10">
      <c r="A158">
        <v>157</v>
      </c>
      <c r="B158">
        <v>1830</v>
      </c>
      <c r="C158" t="s">
        <v>727</v>
      </c>
      <c r="D158">
        <v>720</v>
      </c>
      <c r="E158" t="s">
        <v>885</v>
      </c>
      <c r="F158" t="s">
        <v>875</v>
      </c>
      <c r="G158" t="s">
        <v>879</v>
      </c>
      <c r="H158">
        <v>663720</v>
      </c>
      <c r="I158" t="s">
        <v>882</v>
      </c>
      <c r="J158">
        <v>120</v>
      </c>
    </row>
    <row r="159" spans="1:10">
      <c r="A159">
        <v>158</v>
      </c>
      <c r="B159">
        <v>1840</v>
      </c>
      <c r="C159" t="s">
        <v>449</v>
      </c>
      <c r="D159">
        <v>720</v>
      </c>
      <c r="E159" t="s">
        <v>885</v>
      </c>
      <c r="F159" t="s">
        <v>875</v>
      </c>
      <c r="G159" t="s">
        <v>879</v>
      </c>
      <c r="H159">
        <v>663720</v>
      </c>
      <c r="I159" t="s">
        <v>882</v>
      </c>
      <c r="J159">
        <v>120</v>
      </c>
    </row>
    <row r="160" spans="1:10">
      <c r="A160">
        <v>159</v>
      </c>
      <c r="B160">
        <v>1850</v>
      </c>
      <c r="C160" t="s">
        <v>338</v>
      </c>
      <c r="D160">
        <v>720</v>
      </c>
      <c r="E160" t="s">
        <v>885</v>
      </c>
      <c r="F160" t="s">
        <v>875</v>
      </c>
      <c r="G160" t="s">
        <v>879</v>
      </c>
      <c r="H160">
        <v>663720</v>
      </c>
      <c r="I160" t="s">
        <v>882</v>
      </c>
      <c r="J160">
        <v>96</v>
      </c>
    </row>
    <row r="161" spans="1:10">
      <c r="A161">
        <v>160</v>
      </c>
      <c r="B161">
        <v>1860</v>
      </c>
      <c r="C161" t="s">
        <v>282</v>
      </c>
      <c r="D161">
        <v>720</v>
      </c>
      <c r="E161" t="s">
        <v>885</v>
      </c>
      <c r="F161" t="s">
        <v>875</v>
      </c>
      <c r="G161" t="s">
        <v>879</v>
      </c>
      <c r="H161">
        <v>663720</v>
      </c>
      <c r="I161" t="s">
        <v>882</v>
      </c>
      <c r="J161">
        <v>96</v>
      </c>
    </row>
    <row r="162" spans="1:10">
      <c r="A162">
        <v>161</v>
      </c>
      <c r="B162">
        <v>1870</v>
      </c>
      <c r="C162" t="s">
        <v>502</v>
      </c>
      <c r="D162">
        <v>720</v>
      </c>
      <c r="E162" t="s">
        <v>885</v>
      </c>
      <c r="F162" t="s">
        <v>875</v>
      </c>
      <c r="G162" t="s">
        <v>879</v>
      </c>
      <c r="H162">
        <v>663720</v>
      </c>
      <c r="I162" t="s">
        <v>882</v>
      </c>
      <c r="J162">
        <v>96</v>
      </c>
    </row>
    <row r="163" spans="1:10">
      <c r="A163">
        <v>162</v>
      </c>
      <c r="B163">
        <v>1880</v>
      </c>
      <c r="C163" t="s">
        <v>850</v>
      </c>
      <c r="D163">
        <v>720</v>
      </c>
      <c r="E163" t="s">
        <v>885</v>
      </c>
      <c r="F163" t="s">
        <v>875</v>
      </c>
      <c r="G163" t="s">
        <v>879</v>
      </c>
      <c r="H163">
        <v>663720</v>
      </c>
      <c r="I163" t="s">
        <v>882</v>
      </c>
      <c r="J163">
        <v>96</v>
      </c>
    </row>
    <row r="164" spans="1:10">
      <c r="A164">
        <v>163</v>
      </c>
      <c r="B164">
        <v>1890</v>
      </c>
      <c r="C164" t="s">
        <v>503</v>
      </c>
      <c r="D164">
        <v>720</v>
      </c>
      <c r="E164" t="s">
        <v>885</v>
      </c>
      <c r="F164" t="s">
        <v>875</v>
      </c>
      <c r="G164" t="s">
        <v>879</v>
      </c>
      <c r="H164">
        <v>663720</v>
      </c>
      <c r="I164" t="s">
        <v>882</v>
      </c>
      <c r="J164">
        <v>96</v>
      </c>
    </row>
    <row r="165" spans="1:10">
      <c r="A165">
        <v>164</v>
      </c>
      <c r="B165">
        <v>1900</v>
      </c>
      <c r="C165" t="s">
        <v>235</v>
      </c>
      <c r="D165">
        <v>720</v>
      </c>
      <c r="E165" t="s">
        <v>885</v>
      </c>
      <c r="F165" t="s">
        <v>875</v>
      </c>
      <c r="G165" t="s">
        <v>879</v>
      </c>
      <c r="H165">
        <v>663720</v>
      </c>
      <c r="I165" t="s">
        <v>882</v>
      </c>
      <c r="J165">
        <v>96</v>
      </c>
    </row>
    <row r="166" spans="1:10">
      <c r="A166">
        <v>165</v>
      </c>
      <c r="B166">
        <v>1910</v>
      </c>
      <c r="C166" t="s">
        <v>195</v>
      </c>
      <c r="D166">
        <v>720</v>
      </c>
      <c r="E166" t="s">
        <v>885</v>
      </c>
      <c r="F166" t="s">
        <v>875</v>
      </c>
      <c r="G166" t="s">
        <v>879</v>
      </c>
      <c r="H166">
        <v>663720</v>
      </c>
      <c r="I166" t="s">
        <v>882</v>
      </c>
      <c r="J166">
        <v>96</v>
      </c>
    </row>
    <row r="167" spans="1:10">
      <c r="A167">
        <v>166</v>
      </c>
      <c r="B167">
        <v>1920</v>
      </c>
      <c r="C167" t="s">
        <v>788</v>
      </c>
      <c r="D167">
        <v>720</v>
      </c>
      <c r="E167" t="s">
        <v>885</v>
      </c>
      <c r="F167" t="s">
        <v>875</v>
      </c>
      <c r="G167" t="s">
        <v>879</v>
      </c>
      <c r="H167">
        <v>663720</v>
      </c>
      <c r="I167" t="s">
        <v>882</v>
      </c>
      <c r="J167">
        <v>96</v>
      </c>
    </row>
    <row r="168" spans="1:10">
      <c r="A168">
        <v>167</v>
      </c>
      <c r="B168">
        <v>1930</v>
      </c>
      <c r="C168" t="s">
        <v>270</v>
      </c>
      <c r="D168">
        <v>720</v>
      </c>
      <c r="E168" t="s">
        <v>885</v>
      </c>
      <c r="F168" t="s">
        <v>875</v>
      </c>
      <c r="G168" t="s">
        <v>879</v>
      </c>
      <c r="H168">
        <v>663720</v>
      </c>
      <c r="I168" t="s">
        <v>882</v>
      </c>
      <c r="J168">
        <v>96</v>
      </c>
    </row>
    <row r="169" spans="1:10">
      <c r="A169">
        <v>168</v>
      </c>
      <c r="B169">
        <v>1940</v>
      </c>
      <c r="C169" t="s">
        <v>445</v>
      </c>
      <c r="D169">
        <v>720</v>
      </c>
      <c r="E169" t="s">
        <v>885</v>
      </c>
      <c r="F169" t="s">
        <v>875</v>
      </c>
      <c r="G169" t="s">
        <v>879</v>
      </c>
      <c r="H169">
        <v>663720</v>
      </c>
      <c r="I169" t="s">
        <v>882</v>
      </c>
      <c r="J169">
        <v>120</v>
      </c>
    </row>
    <row r="170" spans="1:10">
      <c r="A170">
        <v>169</v>
      </c>
      <c r="B170">
        <v>1950</v>
      </c>
      <c r="C170" t="s">
        <v>497</v>
      </c>
      <c r="D170">
        <v>720</v>
      </c>
      <c r="E170" t="s">
        <v>885</v>
      </c>
      <c r="F170" t="s">
        <v>875</v>
      </c>
      <c r="G170" t="s">
        <v>879</v>
      </c>
      <c r="H170">
        <v>663720</v>
      </c>
      <c r="I170" t="s">
        <v>882</v>
      </c>
      <c r="J170">
        <v>96</v>
      </c>
    </row>
    <row r="171" spans="1:10">
      <c r="A171">
        <v>170</v>
      </c>
      <c r="B171">
        <v>1970</v>
      </c>
      <c r="C171" t="s">
        <v>196</v>
      </c>
      <c r="D171">
        <v>720</v>
      </c>
      <c r="E171" t="s">
        <v>885</v>
      </c>
      <c r="F171" t="s">
        <v>875</v>
      </c>
      <c r="G171" t="s">
        <v>879</v>
      </c>
      <c r="H171">
        <v>663720</v>
      </c>
      <c r="I171" t="s">
        <v>882</v>
      </c>
      <c r="J171">
        <v>120</v>
      </c>
    </row>
    <row r="172" spans="1:10">
      <c r="A172">
        <v>171</v>
      </c>
      <c r="B172">
        <v>1980</v>
      </c>
      <c r="C172" t="s">
        <v>467</v>
      </c>
      <c r="D172">
        <v>720</v>
      </c>
      <c r="E172" t="s">
        <v>885</v>
      </c>
      <c r="F172" t="s">
        <v>875</v>
      </c>
      <c r="G172" t="s">
        <v>879</v>
      </c>
      <c r="H172">
        <v>663720</v>
      </c>
      <c r="I172" t="s">
        <v>882</v>
      </c>
      <c r="J172">
        <v>120</v>
      </c>
    </row>
    <row r="173" spans="1:10">
      <c r="A173">
        <v>172</v>
      </c>
      <c r="B173">
        <v>1990</v>
      </c>
      <c r="C173" t="s">
        <v>386</v>
      </c>
      <c r="D173">
        <v>720</v>
      </c>
      <c r="E173" t="s">
        <v>885</v>
      </c>
      <c r="F173" t="s">
        <v>875</v>
      </c>
      <c r="G173" t="s">
        <v>879</v>
      </c>
      <c r="H173">
        <v>663720</v>
      </c>
      <c r="I173" t="s">
        <v>882</v>
      </c>
      <c r="J173">
        <v>96</v>
      </c>
    </row>
    <row r="174" spans="1:10">
      <c r="A174">
        <v>173</v>
      </c>
      <c r="B174">
        <v>2000</v>
      </c>
      <c r="C174" t="s">
        <v>795</v>
      </c>
      <c r="D174">
        <v>720</v>
      </c>
      <c r="E174" t="s">
        <v>885</v>
      </c>
      <c r="F174" t="s">
        <v>875</v>
      </c>
      <c r="G174" t="s">
        <v>879</v>
      </c>
      <c r="H174">
        <v>663720</v>
      </c>
      <c r="I174" t="s">
        <v>882</v>
      </c>
      <c r="J174">
        <v>120</v>
      </c>
    </row>
    <row r="175" spans="1:10">
      <c r="A175">
        <v>174</v>
      </c>
      <c r="B175">
        <v>2000</v>
      </c>
      <c r="C175" t="s">
        <v>795</v>
      </c>
      <c r="D175">
        <v>810</v>
      </c>
      <c r="E175" t="s">
        <v>158</v>
      </c>
      <c r="F175" t="s">
        <v>963</v>
      </c>
      <c r="G175" t="s">
        <v>158</v>
      </c>
      <c r="H175">
        <v>664810</v>
      </c>
      <c r="I175" t="s">
        <v>1016</v>
      </c>
      <c r="J175">
        <v>120</v>
      </c>
    </row>
    <row r="176" spans="1:10">
      <c r="A176">
        <v>175</v>
      </c>
      <c r="B176">
        <v>2010</v>
      </c>
      <c r="C176" t="s">
        <v>664</v>
      </c>
      <c r="D176">
        <v>720</v>
      </c>
      <c r="E176" t="s">
        <v>885</v>
      </c>
      <c r="F176" t="s">
        <v>875</v>
      </c>
      <c r="G176" t="s">
        <v>879</v>
      </c>
      <c r="H176">
        <v>663720</v>
      </c>
      <c r="I176" t="s">
        <v>882</v>
      </c>
      <c r="J176">
        <v>96</v>
      </c>
    </row>
    <row r="177" spans="1:10">
      <c r="A177">
        <v>176</v>
      </c>
      <c r="B177">
        <v>2020</v>
      </c>
      <c r="C177" t="s">
        <v>823</v>
      </c>
      <c r="D177">
        <v>720</v>
      </c>
      <c r="E177" t="s">
        <v>885</v>
      </c>
      <c r="F177" t="s">
        <v>875</v>
      </c>
      <c r="G177" t="s">
        <v>879</v>
      </c>
      <c r="H177">
        <v>663720</v>
      </c>
      <c r="I177" t="s">
        <v>882</v>
      </c>
      <c r="J177">
        <v>84</v>
      </c>
    </row>
    <row r="178" spans="1:10">
      <c r="A178">
        <v>177</v>
      </c>
      <c r="B178">
        <v>2020</v>
      </c>
      <c r="C178" t="s">
        <v>823</v>
      </c>
      <c r="D178">
        <v>850</v>
      </c>
      <c r="E178" t="s">
        <v>904</v>
      </c>
      <c r="F178" t="s">
        <v>875</v>
      </c>
      <c r="G178" t="s">
        <v>879</v>
      </c>
      <c r="H178">
        <v>664850</v>
      </c>
      <c r="I178" t="s">
        <v>903</v>
      </c>
      <c r="J178">
        <v>72</v>
      </c>
    </row>
    <row r="179" spans="1:10">
      <c r="A179">
        <v>178</v>
      </c>
      <c r="B179">
        <v>2020</v>
      </c>
      <c r="C179" t="s">
        <v>823</v>
      </c>
      <c r="D179">
        <v>810</v>
      </c>
      <c r="E179" t="s">
        <v>158</v>
      </c>
      <c r="F179" t="s">
        <v>963</v>
      </c>
      <c r="G179" t="s">
        <v>158</v>
      </c>
      <c r="H179">
        <v>664810</v>
      </c>
      <c r="I179" t="s">
        <v>1016</v>
      </c>
      <c r="J179">
        <v>120</v>
      </c>
    </row>
    <row r="180" spans="1:10">
      <c r="A180">
        <v>179</v>
      </c>
      <c r="B180">
        <v>2030</v>
      </c>
      <c r="C180" t="s">
        <v>726</v>
      </c>
      <c r="D180">
        <v>700</v>
      </c>
      <c r="E180" t="s">
        <v>926</v>
      </c>
      <c r="F180" t="s">
        <v>931</v>
      </c>
      <c r="G180" t="s">
        <v>930</v>
      </c>
      <c r="H180">
        <v>663700</v>
      </c>
      <c r="I180" t="s">
        <v>923</v>
      </c>
      <c r="J180">
        <v>228</v>
      </c>
    </row>
    <row r="181" spans="1:10">
      <c r="A181">
        <v>180</v>
      </c>
      <c r="B181">
        <v>2030</v>
      </c>
      <c r="C181" t="s">
        <v>726</v>
      </c>
      <c r="D181">
        <v>720</v>
      </c>
      <c r="E181" t="s">
        <v>885</v>
      </c>
      <c r="F181" t="s">
        <v>875</v>
      </c>
      <c r="G181" t="s">
        <v>879</v>
      </c>
      <c r="H181">
        <v>663720</v>
      </c>
      <c r="I181" t="s">
        <v>882</v>
      </c>
      <c r="J181">
        <v>96</v>
      </c>
    </row>
    <row r="182" spans="1:10">
      <c r="A182">
        <v>181</v>
      </c>
      <c r="B182">
        <v>2030</v>
      </c>
      <c r="C182" t="s">
        <v>726</v>
      </c>
      <c r="D182">
        <v>850</v>
      </c>
      <c r="E182" t="s">
        <v>904</v>
      </c>
      <c r="F182" t="s">
        <v>901</v>
      </c>
      <c r="G182" t="s">
        <v>900</v>
      </c>
      <c r="H182">
        <v>664850</v>
      </c>
      <c r="I182" t="s">
        <v>903</v>
      </c>
      <c r="J182">
        <v>120</v>
      </c>
    </row>
    <row r="183" spans="1:10">
      <c r="A183">
        <v>182</v>
      </c>
      <c r="B183">
        <v>2040</v>
      </c>
      <c r="C183" t="s">
        <v>416</v>
      </c>
      <c r="D183">
        <v>720</v>
      </c>
      <c r="E183" t="s">
        <v>885</v>
      </c>
      <c r="F183" t="s">
        <v>875</v>
      </c>
      <c r="G183" t="s">
        <v>879</v>
      </c>
      <c r="H183">
        <v>663720</v>
      </c>
      <c r="I183" t="s">
        <v>882</v>
      </c>
      <c r="J183">
        <v>96</v>
      </c>
    </row>
    <row r="184" spans="1:10">
      <c r="A184">
        <v>183</v>
      </c>
      <c r="B184">
        <v>2050</v>
      </c>
      <c r="C184" t="s">
        <v>227</v>
      </c>
      <c r="D184">
        <v>790</v>
      </c>
      <c r="E184" t="s">
        <v>914</v>
      </c>
      <c r="F184" t="s">
        <v>912</v>
      </c>
      <c r="G184" t="s">
        <v>911</v>
      </c>
      <c r="H184">
        <v>663790</v>
      </c>
      <c r="I184" t="s">
        <v>910</v>
      </c>
      <c r="J184">
        <v>1</v>
      </c>
    </row>
    <row r="185" spans="1:10">
      <c r="A185">
        <v>184</v>
      </c>
      <c r="B185">
        <v>2050</v>
      </c>
      <c r="C185" t="s">
        <v>227</v>
      </c>
      <c r="D185">
        <v>79100</v>
      </c>
      <c r="E185" t="s">
        <v>918</v>
      </c>
      <c r="F185" t="s">
        <v>917</v>
      </c>
      <c r="G185" t="s">
        <v>916</v>
      </c>
      <c r="H185">
        <v>663009</v>
      </c>
      <c r="I185" t="s">
        <v>915</v>
      </c>
      <c r="J185">
        <v>60</v>
      </c>
    </row>
    <row r="186" spans="1:10">
      <c r="A186">
        <v>185</v>
      </c>
      <c r="B186">
        <v>2050</v>
      </c>
      <c r="C186" t="s">
        <v>227</v>
      </c>
      <c r="D186">
        <v>810</v>
      </c>
      <c r="E186" t="s">
        <v>158</v>
      </c>
      <c r="F186" t="s">
        <v>875</v>
      </c>
      <c r="G186" t="s">
        <v>879</v>
      </c>
      <c r="H186">
        <v>663720</v>
      </c>
      <c r="I186" t="s">
        <v>882</v>
      </c>
      <c r="J186">
        <v>120</v>
      </c>
    </row>
    <row r="187" spans="1:10">
      <c r="A187">
        <v>186</v>
      </c>
      <c r="B187">
        <v>2060</v>
      </c>
      <c r="C187" t="s">
        <v>283</v>
      </c>
      <c r="D187">
        <v>720</v>
      </c>
      <c r="E187" t="s">
        <v>885</v>
      </c>
      <c r="F187" t="s">
        <v>875</v>
      </c>
      <c r="G187" t="s">
        <v>879</v>
      </c>
      <c r="H187">
        <v>663720</v>
      </c>
      <c r="I187" t="s">
        <v>882</v>
      </c>
      <c r="J187">
        <v>96</v>
      </c>
    </row>
    <row r="188" spans="1:10">
      <c r="A188">
        <v>187</v>
      </c>
      <c r="B188">
        <v>2070</v>
      </c>
      <c r="C188" t="s">
        <v>666</v>
      </c>
      <c r="D188">
        <v>720</v>
      </c>
      <c r="E188" t="s">
        <v>885</v>
      </c>
      <c r="F188" t="s">
        <v>875</v>
      </c>
      <c r="G188" t="s">
        <v>879</v>
      </c>
      <c r="H188">
        <v>663720</v>
      </c>
      <c r="I188" t="s">
        <v>882</v>
      </c>
      <c r="J188">
        <v>120</v>
      </c>
    </row>
    <row r="189" spans="1:10">
      <c r="A189">
        <v>188</v>
      </c>
      <c r="B189">
        <v>2090</v>
      </c>
      <c r="C189" t="s">
        <v>189</v>
      </c>
      <c r="D189">
        <v>720</v>
      </c>
      <c r="E189" t="s">
        <v>885</v>
      </c>
      <c r="F189" t="s">
        <v>875</v>
      </c>
      <c r="G189" t="s">
        <v>879</v>
      </c>
      <c r="H189">
        <v>663720</v>
      </c>
      <c r="I189" t="s">
        <v>882</v>
      </c>
      <c r="J189">
        <v>96</v>
      </c>
    </row>
    <row r="190" spans="1:10">
      <c r="A190">
        <v>189</v>
      </c>
      <c r="B190">
        <v>2100</v>
      </c>
      <c r="C190" t="s">
        <v>687</v>
      </c>
      <c r="D190">
        <v>720</v>
      </c>
      <c r="E190" t="s">
        <v>885</v>
      </c>
      <c r="F190" t="s">
        <v>875</v>
      </c>
      <c r="G190" t="s">
        <v>879</v>
      </c>
      <c r="H190">
        <v>663720</v>
      </c>
      <c r="I190" t="s">
        <v>882</v>
      </c>
      <c r="J190">
        <v>144</v>
      </c>
    </row>
    <row r="191" spans="1:10">
      <c r="A191">
        <v>190</v>
      </c>
      <c r="B191">
        <v>2110</v>
      </c>
      <c r="C191" t="s">
        <v>572</v>
      </c>
      <c r="D191">
        <v>720</v>
      </c>
      <c r="E191" t="s">
        <v>885</v>
      </c>
      <c r="F191" t="s">
        <v>875</v>
      </c>
      <c r="G191" t="s">
        <v>879</v>
      </c>
      <c r="H191">
        <v>663720</v>
      </c>
      <c r="I191" t="s">
        <v>882</v>
      </c>
      <c r="J191">
        <v>144</v>
      </c>
    </row>
    <row r="192" spans="1:10">
      <c r="A192">
        <v>191</v>
      </c>
      <c r="B192">
        <v>2120</v>
      </c>
      <c r="C192" t="s">
        <v>199</v>
      </c>
      <c r="D192">
        <v>720</v>
      </c>
      <c r="E192" t="s">
        <v>885</v>
      </c>
      <c r="F192" t="s">
        <v>875</v>
      </c>
      <c r="G192" t="s">
        <v>879</v>
      </c>
      <c r="H192">
        <v>663720</v>
      </c>
      <c r="I192" t="s">
        <v>882</v>
      </c>
      <c r="J192">
        <v>144</v>
      </c>
    </row>
    <row r="193" spans="1:10">
      <c r="A193">
        <v>192</v>
      </c>
      <c r="B193">
        <v>2130</v>
      </c>
      <c r="C193" t="s">
        <v>466</v>
      </c>
      <c r="D193">
        <v>700</v>
      </c>
      <c r="E193" t="s">
        <v>926</v>
      </c>
      <c r="F193" t="s">
        <v>931</v>
      </c>
      <c r="G193" t="s">
        <v>930</v>
      </c>
      <c r="H193">
        <v>663700</v>
      </c>
      <c r="I193" t="s">
        <v>923</v>
      </c>
      <c r="J193">
        <v>228</v>
      </c>
    </row>
    <row r="194" spans="1:10">
      <c r="A194">
        <v>193</v>
      </c>
      <c r="B194">
        <v>2130</v>
      </c>
      <c r="C194" t="s">
        <v>466</v>
      </c>
      <c r="D194">
        <v>850</v>
      </c>
      <c r="E194" t="s">
        <v>904</v>
      </c>
      <c r="F194" t="s">
        <v>901</v>
      </c>
      <c r="G194" t="s">
        <v>900</v>
      </c>
      <c r="H194">
        <v>664850</v>
      </c>
      <c r="I194" t="s">
        <v>903</v>
      </c>
      <c r="J194">
        <v>180</v>
      </c>
    </row>
    <row r="195" spans="1:10">
      <c r="A195">
        <v>194</v>
      </c>
      <c r="B195">
        <v>2130</v>
      </c>
      <c r="C195" t="s">
        <v>466</v>
      </c>
      <c r="D195">
        <v>720</v>
      </c>
      <c r="E195" t="s">
        <v>885</v>
      </c>
      <c r="F195" t="s">
        <v>875</v>
      </c>
      <c r="G195" t="s">
        <v>879</v>
      </c>
      <c r="H195">
        <v>663720</v>
      </c>
      <c r="I195" t="s">
        <v>882</v>
      </c>
      <c r="J195">
        <v>144</v>
      </c>
    </row>
    <row r="196" spans="1:10">
      <c r="A196">
        <v>195</v>
      </c>
      <c r="B196">
        <v>2140</v>
      </c>
      <c r="C196" t="s">
        <v>574</v>
      </c>
      <c r="D196">
        <v>720</v>
      </c>
      <c r="E196" t="s">
        <v>885</v>
      </c>
      <c r="F196" t="s">
        <v>875</v>
      </c>
      <c r="G196" t="s">
        <v>879</v>
      </c>
      <c r="H196">
        <v>663720</v>
      </c>
      <c r="I196" t="s">
        <v>882</v>
      </c>
      <c r="J196">
        <v>144</v>
      </c>
    </row>
    <row r="197" spans="1:10">
      <c r="A197">
        <v>196</v>
      </c>
      <c r="B197">
        <v>2150</v>
      </c>
      <c r="C197" t="s">
        <v>414</v>
      </c>
      <c r="D197">
        <v>720</v>
      </c>
      <c r="E197" t="s">
        <v>885</v>
      </c>
      <c r="F197" t="s">
        <v>875</v>
      </c>
      <c r="G197" t="s">
        <v>879</v>
      </c>
      <c r="H197">
        <v>663720</v>
      </c>
      <c r="I197" t="s">
        <v>882</v>
      </c>
      <c r="J197">
        <v>120</v>
      </c>
    </row>
    <row r="198" spans="1:10">
      <c r="A198">
        <v>197</v>
      </c>
      <c r="B198">
        <v>2150</v>
      </c>
      <c r="C198" t="s">
        <v>414</v>
      </c>
      <c r="D198">
        <v>850</v>
      </c>
      <c r="E198" t="s">
        <v>904</v>
      </c>
      <c r="F198" t="s">
        <v>901</v>
      </c>
      <c r="G198" t="s">
        <v>900</v>
      </c>
      <c r="H198">
        <v>664850</v>
      </c>
      <c r="I198" t="s">
        <v>903</v>
      </c>
      <c r="J198">
        <v>120</v>
      </c>
    </row>
    <row r="199" spans="1:10">
      <c r="A199">
        <v>198</v>
      </c>
      <c r="B199">
        <v>2160</v>
      </c>
      <c r="C199" t="s">
        <v>588</v>
      </c>
      <c r="D199">
        <v>720</v>
      </c>
      <c r="E199" t="s">
        <v>885</v>
      </c>
      <c r="F199" t="s">
        <v>875</v>
      </c>
      <c r="G199" t="s">
        <v>879</v>
      </c>
      <c r="H199">
        <v>663720</v>
      </c>
      <c r="I199" t="s">
        <v>882</v>
      </c>
      <c r="J199">
        <v>120</v>
      </c>
    </row>
    <row r="200" spans="1:10">
      <c r="A200">
        <v>199</v>
      </c>
      <c r="B200">
        <v>2160</v>
      </c>
      <c r="C200" t="s">
        <v>588</v>
      </c>
      <c r="D200">
        <v>790</v>
      </c>
      <c r="E200" t="s">
        <v>914</v>
      </c>
      <c r="F200" t="s">
        <v>912</v>
      </c>
      <c r="G200" t="s">
        <v>911</v>
      </c>
      <c r="H200">
        <v>663790</v>
      </c>
      <c r="I200" t="s">
        <v>910</v>
      </c>
      <c r="J200">
        <v>1</v>
      </c>
    </row>
    <row r="201" spans="1:10">
      <c r="A201">
        <v>200</v>
      </c>
      <c r="B201">
        <v>2170</v>
      </c>
      <c r="C201" t="s">
        <v>819</v>
      </c>
      <c r="D201">
        <v>720</v>
      </c>
      <c r="E201" t="s">
        <v>885</v>
      </c>
      <c r="F201" t="s">
        <v>875</v>
      </c>
      <c r="G201" t="s">
        <v>879</v>
      </c>
      <c r="H201">
        <v>663720</v>
      </c>
      <c r="I201" t="s">
        <v>882</v>
      </c>
      <c r="J201">
        <v>120</v>
      </c>
    </row>
    <row r="202" spans="1:10">
      <c r="A202">
        <v>201</v>
      </c>
      <c r="B202">
        <v>2180</v>
      </c>
      <c r="C202" t="s">
        <v>575</v>
      </c>
      <c r="D202">
        <v>720</v>
      </c>
      <c r="E202" t="s">
        <v>885</v>
      </c>
      <c r="F202" t="s">
        <v>875</v>
      </c>
      <c r="G202" t="s">
        <v>879</v>
      </c>
      <c r="H202">
        <v>663720</v>
      </c>
      <c r="I202" t="s">
        <v>882</v>
      </c>
      <c r="J202">
        <v>120</v>
      </c>
    </row>
    <row r="203" spans="1:10">
      <c r="A203">
        <v>202</v>
      </c>
      <c r="B203">
        <v>2180</v>
      </c>
      <c r="C203" t="s">
        <v>575</v>
      </c>
      <c r="D203">
        <v>850</v>
      </c>
      <c r="E203" t="s">
        <v>904</v>
      </c>
      <c r="F203" t="s">
        <v>875</v>
      </c>
      <c r="G203" t="s">
        <v>879</v>
      </c>
      <c r="H203">
        <v>664850</v>
      </c>
      <c r="I203" t="s">
        <v>903</v>
      </c>
      <c r="J203">
        <v>72</v>
      </c>
    </row>
    <row r="204" spans="1:10">
      <c r="A204">
        <v>203</v>
      </c>
      <c r="B204">
        <v>2190</v>
      </c>
      <c r="C204" t="s">
        <v>188</v>
      </c>
      <c r="D204">
        <v>720</v>
      </c>
      <c r="E204" t="s">
        <v>885</v>
      </c>
      <c r="F204" t="s">
        <v>875</v>
      </c>
      <c r="G204" t="s">
        <v>879</v>
      </c>
      <c r="H204">
        <v>663720</v>
      </c>
      <c r="I204" t="s">
        <v>882</v>
      </c>
      <c r="J204">
        <v>120</v>
      </c>
    </row>
    <row r="205" spans="1:10">
      <c r="A205">
        <v>204</v>
      </c>
      <c r="B205">
        <v>2190</v>
      </c>
      <c r="C205" t="s">
        <v>188</v>
      </c>
      <c r="D205">
        <v>790</v>
      </c>
      <c r="E205" t="s">
        <v>914</v>
      </c>
      <c r="F205" t="s">
        <v>912</v>
      </c>
      <c r="G205" t="s">
        <v>911</v>
      </c>
      <c r="H205">
        <v>663790</v>
      </c>
      <c r="I205" t="s">
        <v>910</v>
      </c>
      <c r="J205">
        <v>1</v>
      </c>
    </row>
    <row r="206" spans="1:10">
      <c r="A206">
        <v>205</v>
      </c>
      <c r="B206">
        <v>2200</v>
      </c>
      <c r="C206" t="s">
        <v>620</v>
      </c>
      <c r="D206">
        <v>720</v>
      </c>
      <c r="E206" t="s">
        <v>885</v>
      </c>
      <c r="F206" t="s">
        <v>875</v>
      </c>
      <c r="G206" t="s">
        <v>879</v>
      </c>
      <c r="H206">
        <v>663720</v>
      </c>
      <c r="I206" t="s">
        <v>882</v>
      </c>
      <c r="J206">
        <v>144</v>
      </c>
    </row>
    <row r="207" spans="1:10">
      <c r="A207">
        <v>206</v>
      </c>
      <c r="B207">
        <v>2210</v>
      </c>
      <c r="C207" t="s">
        <v>619</v>
      </c>
      <c r="D207">
        <v>720</v>
      </c>
      <c r="E207" t="s">
        <v>885</v>
      </c>
      <c r="F207" t="s">
        <v>875</v>
      </c>
      <c r="G207" t="s">
        <v>879</v>
      </c>
      <c r="H207">
        <v>663720</v>
      </c>
      <c r="I207" t="s">
        <v>882</v>
      </c>
      <c r="J207">
        <v>144</v>
      </c>
    </row>
    <row r="208" spans="1:10">
      <c r="A208">
        <v>207</v>
      </c>
      <c r="B208">
        <v>2220</v>
      </c>
      <c r="C208" t="s">
        <v>686</v>
      </c>
      <c r="D208">
        <v>720</v>
      </c>
      <c r="E208" t="s">
        <v>885</v>
      </c>
      <c r="F208" t="s">
        <v>875</v>
      </c>
      <c r="G208" t="s">
        <v>879</v>
      </c>
      <c r="H208">
        <v>663720</v>
      </c>
      <c r="I208" t="s">
        <v>882</v>
      </c>
      <c r="J208">
        <v>144</v>
      </c>
    </row>
    <row r="209" spans="1:10">
      <c r="A209">
        <v>208</v>
      </c>
      <c r="B209">
        <v>2230</v>
      </c>
      <c r="C209" t="s">
        <v>244</v>
      </c>
      <c r="D209">
        <v>720</v>
      </c>
      <c r="E209" t="s">
        <v>885</v>
      </c>
      <c r="F209" t="s">
        <v>875</v>
      </c>
      <c r="G209" t="s">
        <v>879</v>
      </c>
      <c r="H209">
        <v>663720</v>
      </c>
      <c r="I209" t="s">
        <v>882</v>
      </c>
      <c r="J209">
        <v>144</v>
      </c>
    </row>
    <row r="210" spans="1:10">
      <c r="A210">
        <v>209</v>
      </c>
      <c r="B210">
        <v>2240</v>
      </c>
      <c r="C210" t="s">
        <v>576</v>
      </c>
      <c r="D210">
        <v>720</v>
      </c>
      <c r="E210" t="s">
        <v>885</v>
      </c>
      <c r="F210" t="s">
        <v>875</v>
      </c>
      <c r="G210" t="s">
        <v>879</v>
      </c>
      <c r="H210">
        <v>663720</v>
      </c>
      <c r="I210" t="s">
        <v>882</v>
      </c>
      <c r="J210">
        <v>144</v>
      </c>
    </row>
    <row r="211" spans="1:10">
      <c r="A211">
        <v>210</v>
      </c>
      <c r="B211">
        <v>2240</v>
      </c>
      <c r="C211" t="s">
        <v>576</v>
      </c>
      <c r="D211">
        <v>850</v>
      </c>
      <c r="E211" t="s">
        <v>904</v>
      </c>
      <c r="F211" t="s">
        <v>901</v>
      </c>
      <c r="G211" t="s">
        <v>900</v>
      </c>
      <c r="H211">
        <v>664850</v>
      </c>
      <c r="I211" t="s">
        <v>903</v>
      </c>
      <c r="J211">
        <v>180</v>
      </c>
    </row>
    <row r="212" spans="1:10">
      <c r="A212">
        <v>211</v>
      </c>
      <c r="B212">
        <v>2250</v>
      </c>
      <c r="C212" t="s">
        <v>409</v>
      </c>
      <c r="D212">
        <v>720</v>
      </c>
      <c r="E212" t="s">
        <v>885</v>
      </c>
      <c r="F212" t="s">
        <v>875</v>
      </c>
      <c r="G212" t="s">
        <v>879</v>
      </c>
      <c r="H212">
        <v>663720</v>
      </c>
      <c r="I212" t="s">
        <v>882</v>
      </c>
      <c r="J212">
        <v>144</v>
      </c>
    </row>
    <row r="213" spans="1:10">
      <c r="A213">
        <v>212</v>
      </c>
      <c r="B213">
        <v>2260</v>
      </c>
      <c r="C213" t="s">
        <v>790</v>
      </c>
      <c r="D213">
        <v>720</v>
      </c>
      <c r="E213" t="s">
        <v>885</v>
      </c>
      <c r="F213" t="s">
        <v>875</v>
      </c>
      <c r="G213" t="s">
        <v>879</v>
      </c>
      <c r="H213">
        <v>663720</v>
      </c>
      <c r="I213" t="s">
        <v>882</v>
      </c>
      <c r="J213">
        <v>144</v>
      </c>
    </row>
    <row r="214" spans="1:10">
      <c r="A214">
        <v>213</v>
      </c>
      <c r="B214">
        <v>2260</v>
      </c>
      <c r="C214" t="s">
        <v>790</v>
      </c>
      <c r="D214">
        <v>79100</v>
      </c>
      <c r="E214" t="s">
        <v>918</v>
      </c>
      <c r="F214" t="s">
        <v>917</v>
      </c>
      <c r="G214" t="s">
        <v>916</v>
      </c>
      <c r="H214">
        <v>663009</v>
      </c>
      <c r="I214" t="s">
        <v>915</v>
      </c>
      <c r="J214">
        <v>60</v>
      </c>
    </row>
    <row r="215" spans="1:10">
      <c r="A215">
        <v>214</v>
      </c>
      <c r="B215">
        <v>2260</v>
      </c>
      <c r="C215" t="s">
        <v>790</v>
      </c>
      <c r="D215">
        <v>7301</v>
      </c>
      <c r="E215" t="s">
        <v>1048</v>
      </c>
      <c r="F215" t="s">
        <v>1047</v>
      </c>
      <c r="G215" t="s">
        <v>1046</v>
      </c>
      <c r="H215">
        <v>663730</v>
      </c>
      <c r="I215" t="s">
        <v>1109</v>
      </c>
      <c r="J215">
        <v>72</v>
      </c>
    </row>
    <row r="216" spans="1:10">
      <c r="A216">
        <v>215</v>
      </c>
      <c r="B216">
        <v>2260</v>
      </c>
      <c r="C216" t="s">
        <v>790</v>
      </c>
      <c r="D216">
        <v>790</v>
      </c>
      <c r="E216" t="s">
        <v>914</v>
      </c>
      <c r="F216" t="s">
        <v>912</v>
      </c>
      <c r="G216" t="s">
        <v>911</v>
      </c>
      <c r="H216">
        <v>663790</v>
      </c>
      <c r="I216" t="s">
        <v>910</v>
      </c>
      <c r="J216">
        <v>1</v>
      </c>
    </row>
    <row r="217" spans="1:10">
      <c r="A217">
        <v>216</v>
      </c>
      <c r="B217">
        <v>2270</v>
      </c>
      <c r="C217" t="s">
        <v>329</v>
      </c>
      <c r="D217">
        <v>720</v>
      </c>
      <c r="E217" t="s">
        <v>885</v>
      </c>
      <c r="F217" t="s">
        <v>875</v>
      </c>
      <c r="G217" t="s">
        <v>879</v>
      </c>
      <c r="H217">
        <v>663720</v>
      </c>
      <c r="I217" t="s">
        <v>882</v>
      </c>
      <c r="J217">
        <v>120</v>
      </c>
    </row>
    <row r="218" spans="1:10">
      <c r="A218">
        <v>217</v>
      </c>
      <c r="B218">
        <v>2290</v>
      </c>
      <c r="C218" t="s">
        <v>399</v>
      </c>
      <c r="D218">
        <v>720</v>
      </c>
      <c r="E218" t="s">
        <v>885</v>
      </c>
      <c r="F218" t="s">
        <v>875</v>
      </c>
      <c r="G218" t="s">
        <v>879</v>
      </c>
      <c r="H218">
        <v>663720</v>
      </c>
      <c r="I218" t="s">
        <v>882</v>
      </c>
      <c r="J218">
        <v>120</v>
      </c>
    </row>
    <row r="219" spans="1:10">
      <c r="A219">
        <v>218</v>
      </c>
      <c r="B219">
        <v>2300</v>
      </c>
      <c r="C219" t="s">
        <v>842</v>
      </c>
      <c r="D219">
        <v>720</v>
      </c>
      <c r="E219" t="s">
        <v>885</v>
      </c>
      <c r="F219" t="s">
        <v>875</v>
      </c>
      <c r="G219" t="s">
        <v>879</v>
      </c>
      <c r="H219">
        <v>663720</v>
      </c>
      <c r="I219" t="s">
        <v>882</v>
      </c>
      <c r="J219">
        <v>72</v>
      </c>
    </row>
    <row r="220" spans="1:10">
      <c r="A220">
        <v>219</v>
      </c>
      <c r="B220">
        <v>2310</v>
      </c>
      <c r="C220" t="s">
        <v>493</v>
      </c>
      <c r="D220">
        <v>720</v>
      </c>
      <c r="E220" t="s">
        <v>885</v>
      </c>
      <c r="F220" t="s">
        <v>875</v>
      </c>
      <c r="G220" t="s">
        <v>879</v>
      </c>
      <c r="H220">
        <v>663720</v>
      </c>
      <c r="I220" t="s">
        <v>882</v>
      </c>
      <c r="J220">
        <v>144</v>
      </c>
    </row>
    <row r="221" spans="1:10">
      <c r="A221">
        <v>220</v>
      </c>
      <c r="B221">
        <v>2320</v>
      </c>
      <c r="C221" t="s">
        <v>680</v>
      </c>
      <c r="D221">
        <v>720</v>
      </c>
      <c r="E221" t="s">
        <v>885</v>
      </c>
      <c r="F221" t="s">
        <v>875</v>
      </c>
      <c r="G221" t="s">
        <v>879</v>
      </c>
      <c r="H221">
        <v>663720</v>
      </c>
      <c r="I221" t="s">
        <v>882</v>
      </c>
      <c r="J221">
        <v>120</v>
      </c>
    </row>
    <row r="222" spans="1:10">
      <c r="A222">
        <v>221</v>
      </c>
      <c r="B222">
        <v>2320</v>
      </c>
      <c r="C222" t="s">
        <v>680</v>
      </c>
      <c r="D222">
        <v>850</v>
      </c>
      <c r="E222" t="s">
        <v>904</v>
      </c>
      <c r="F222" t="s">
        <v>901</v>
      </c>
      <c r="G222" t="s">
        <v>900</v>
      </c>
      <c r="H222">
        <v>664850</v>
      </c>
      <c r="I222" t="s">
        <v>903</v>
      </c>
      <c r="J222">
        <v>180</v>
      </c>
    </row>
    <row r="223" spans="1:10">
      <c r="A223">
        <v>222</v>
      </c>
      <c r="B223">
        <v>2320</v>
      </c>
      <c r="C223" t="s">
        <v>680</v>
      </c>
      <c r="D223">
        <v>8910</v>
      </c>
      <c r="E223" t="s">
        <v>1024</v>
      </c>
      <c r="F223" t="s">
        <v>991</v>
      </c>
      <c r="G223" t="s">
        <v>990</v>
      </c>
      <c r="H223">
        <v>664099</v>
      </c>
      <c r="I223" t="s">
        <v>989</v>
      </c>
      <c r="J223">
        <v>1</v>
      </c>
    </row>
    <row r="224" spans="1:10">
      <c r="A224">
        <v>223</v>
      </c>
      <c r="B224">
        <v>2330</v>
      </c>
      <c r="C224" t="s">
        <v>679</v>
      </c>
      <c r="D224">
        <v>720</v>
      </c>
      <c r="E224" t="s">
        <v>885</v>
      </c>
      <c r="F224" t="s">
        <v>875</v>
      </c>
      <c r="G224" t="s">
        <v>879</v>
      </c>
      <c r="H224">
        <v>663720</v>
      </c>
      <c r="I224" t="s">
        <v>882</v>
      </c>
      <c r="J224">
        <v>120</v>
      </c>
    </row>
    <row r="225" spans="1:10">
      <c r="A225">
        <v>224</v>
      </c>
      <c r="B225">
        <v>2340</v>
      </c>
      <c r="C225" t="s">
        <v>728</v>
      </c>
      <c r="D225">
        <v>720</v>
      </c>
      <c r="E225" t="s">
        <v>885</v>
      </c>
      <c r="F225" t="s">
        <v>875</v>
      </c>
      <c r="G225" t="s">
        <v>879</v>
      </c>
      <c r="H225">
        <v>663720</v>
      </c>
      <c r="I225" t="s">
        <v>882</v>
      </c>
      <c r="J225">
        <v>120</v>
      </c>
    </row>
    <row r="226" spans="1:10">
      <c r="A226">
        <v>225</v>
      </c>
      <c r="B226">
        <v>2350</v>
      </c>
      <c r="C226" t="s">
        <v>444</v>
      </c>
      <c r="D226">
        <v>720</v>
      </c>
      <c r="E226" t="s">
        <v>885</v>
      </c>
      <c r="F226" t="s">
        <v>875</v>
      </c>
      <c r="G226" t="s">
        <v>879</v>
      </c>
      <c r="H226">
        <v>663720</v>
      </c>
      <c r="I226" t="s">
        <v>882</v>
      </c>
      <c r="J226">
        <v>96</v>
      </c>
    </row>
    <row r="227" spans="1:10">
      <c r="A227">
        <v>226</v>
      </c>
      <c r="B227">
        <v>2350</v>
      </c>
      <c r="C227" t="s">
        <v>444</v>
      </c>
      <c r="D227">
        <v>840</v>
      </c>
      <c r="E227" t="s">
        <v>1146</v>
      </c>
      <c r="F227" t="s">
        <v>1145</v>
      </c>
      <c r="G227" t="s">
        <v>161</v>
      </c>
      <c r="H227">
        <v>664840</v>
      </c>
      <c r="I227" t="s">
        <v>1144</v>
      </c>
      <c r="J227">
        <v>96</v>
      </c>
    </row>
    <row r="228" spans="1:10">
      <c r="A228">
        <v>227</v>
      </c>
      <c r="B228">
        <v>2360</v>
      </c>
      <c r="C228" t="s">
        <v>701</v>
      </c>
      <c r="D228">
        <v>720</v>
      </c>
      <c r="E228" t="s">
        <v>885</v>
      </c>
      <c r="F228" t="s">
        <v>875</v>
      </c>
      <c r="G228" t="s">
        <v>879</v>
      </c>
      <c r="H228">
        <v>663720</v>
      </c>
      <c r="I228" t="s">
        <v>882</v>
      </c>
      <c r="J228">
        <v>96</v>
      </c>
    </row>
    <row r="229" spans="1:10">
      <c r="A229">
        <v>228</v>
      </c>
      <c r="B229">
        <v>2370</v>
      </c>
      <c r="C229" t="s">
        <v>301</v>
      </c>
      <c r="D229">
        <v>720</v>
      </c>
      <c r="E229" t="s">
        <v>885</v>
      </c>
      <c r="F229" t="s">
        <v>875</v>
      </c>
      <c r="G229" t="s">
        <v>879</v>
      </c>
      <c r="H229">
        <v>663720</v>
      </c>
      <c r="I229" t="s">
        <v>882</v>
      </c>
      <c r="J229">
        <v>120</v>
      </c>
    </row>
    <row r="230" spans="1:10">
      <c r="A230">
        <v>229</v>
      </c>
      <c r="B230">
        <v>2380</v>
      </c>
      <c r="C230" t="s">
        <v>874</v>
      </c>
      <c r="D230">
        <v>720</v>
      </c>
      <c r="E230" t="s">
        <v>885</v>
      </c>
      <c r="F230" t="s">
        <v>875</v>
      </c>
      <c r="G230" t="s">
        <v>879</v>
      </c>
      <c r="H230">
        <v>663720</v>
      </c>
      <c r="I230" t="s">
        <v>882</v>
      </c>
      <c r="J230">
        <v>120</v>
      </c>
    </row>
    <row r="231" spans="1:10">
      <c r="A231">
        <v>230</v>
      </c>
      <c r="B231">
        <v>2390</v>
      </c>
      <c r="C231" t="s">
        <v>400</v>
      </c>
      <c r="D231">
        <v>720</v>
      </c>
      <c r="E231" t="s">
        <v>885</v>
      </c>
      <c r="F231" t="s">
        <v>875</v>
      </c>
      <c r="G231" t="s">
        <v>879</v>
      </c>
      <c r="H231">
        <v>663720</v>
      </c>
      <c r="I231" t="s">
        <v>882</v>
      </c>
      <c r="J231">
        <v>96</v>
      </c>
    </row>
    <row r="232" spans="1:10">
      <c r="A232">
        <v>231</v>
      </c>
      <c r="B232">
        <v>2400</v>
      </c>
      <c r="C232" t="s">
        <v>419</v>
      </c>
      <c r="D232">
        <v>720</v>
      </c>
      <c r="E232" t="s">
        <v>885</v>
      </c>
      <c r="F232" t="s">
        <v>875</v>
      </c>
      <c r="G232" t="s">
        <v>879</v>
      </c>
      <c r="H232">
        <v>663720</v>
      </c>
      <c r="I232" t="s">
        <v>882</v>
      </c>
      <c r="J232">
        <v>240</v>
      </c>
    </row>
    <row r="233" spans="1:10">
      <c r="A233">
        <v>232</v>
      </c>
      <c r="B233">
        <v>2400</v>
      </c>
      <c r="C233" t="s">
        <v>419</v>
      </c>
      <c r="D233">
        <v>840</v>
      </c>
      <c r="E233" t="s">
        <v>1146</v>
      </c>
      <c r="F233" t="s">
        <v>1145</v>
      </c>
      <c r="G233" t="s">
        <v>161</v>
      </c>
      <c r="H233">
        <v>664840</v>
      </c>
      <c r="I233" t="s">
        <v>1144</v>
      </c>
      <c r="J233">
        <v>240</v>
      </c>
    </row>
    <row r="234" spans="1:10">
      <c r="A234">
        <v>233</v>
      </c>
      <c r="B234">
        <v>2410</v>
      </c>
      <c r="C234" t="s">
        <v>735</v>
      </c>
      <c r="D234">
        <v>720</v>
      </c>
      <c r="E234" t="s">
        <v>885</v>
      </c>
      <c r="F234" t="s">
        <v>875</v>
      </c>
      <c r="G234" t="s">
        <v>879</v>
      </c>
      <c r="H234">
        <v>663720</v>
      </c>
      <c r="I234" t="s">
        <v>882</v>
      </c>
      <c r="J234">
        <v>144</v>
      </c>
    </row>
    <row r="235" spans="1:10">
      <c r="A235">
        <v>234</v>
      </c>
      <c r="B235">
        <v>2410</v>
      </c>
      <c r="C235" t="s">
        <v>735</v>
      </c>
      <c r="D235">
        <v>840</v>
      </c>
      <c r="E235" t="s">
        <v>1146</v>
      </c>
      <c r="F235" t="s">
        <v>1145</v>
      </c>
      <c r="G235" t="s">
        <v>161</v>
      </c>
      <c r="H235">
        <v>664840</v>
      </c>
      <c r="I235" t="s">
        <v>1144</v>
      </c>
      <c r="J235">
        <v>144</v>
      </c>
    </row>
    <row r="236" spans="1:10">
      <c r="A236">
        <v>235</v>
      </c>
      <c r="B236">
        <v>2420</v>
      </c>
      <c r="C236" t="s">
        <v>186</v>
      </c>
      <c r="D236">
        <v>720</v>
      </c>
      <c r="E236" t="s">
        <v>885</v>
      </c>
      <c r="F236" t="s">
        <v>875</v>
      </c>
      <c r="G236" t="s">
        <v>879</v>
      </c>
      <c r="H236">
        <v>663720</v>
      </c>
      <c r="I236" t="s">
        <v>882</v>
      </c>
      <c r="J236">
        <v>144</v>
      </c>
    </row>
    <row r="237" spans="1:10">
      <c r="A237">
        <v>236</v>
      </c>
      <c r="B237">
        <v>2430</v>
      </c>
      <c r="C237" t="s">
        <v>194</v>
      </c>
      <c r="D237">
        <v>720</v>
      </c>
      <c r="E237" t="s">
        <v>885</v>
      </c>
      <c r="F237" t="s">
        <v>875</v>
      </c>
      <c r="G237" t="s">
        <v>879</v>
      </c>
      <c r="H237">
        <v>663720</v>
      </c>
      <c r="I237" t="s">
        <v>882</v>
      </c>
      <c r="J237">
        <v>144</v>
      </c>
    </row>
    <row r="238" spans="1:10">
      <c r="A238">
        <v>237</v>
      </c>
      <c r="B238">
        <v>2440</v>
      </c>
      <c r="C238" t="s">
        <v>667</v>
      </c>
      <c r="D238">
        <v>720</v>
      </c>
      <c r="E238" t="s">
        <v>885</v>
      </c>
      <c r="F238" t="s">
        <v>875</v>
      </c>
      <c r="G238" t="s">
        <v>879</v>
      </c>
      <c r="H238">
        <v>663720</v>
      </c>
      <c r="I238" t="s">
        <v>882</v>
      </c>
      <c r="J238">
        <v>96</v>
      </c>
    </row>
    <row r="239" spans="1:10">
      <c r="A239">
        <v>238</v>
      </c>
      <c r="B239">
        <v>2450</v>
      </c>
      <c r="C239" t="s">
        <v>634</v>
      </c>
      <c r="D239">
        <v>720</v>
      </c>
      <c r="E239" t="s">
        <v>885</v>
      </c>
      <c r="F239" t="s">
        <v>875</v>
      </c>
      <c r="G239" t="s">
        <v>879</v>
      </c>
      <c r="H239">
        <v>663720</v>
      </c>
      <c r="I239" t="s">
        <v>882</v>
      </c>
      <c r="J239">
        <v>120</v>
      </c>
    </row>
    <row r="240" spans="1:10">
      <c r="A240">
        <v>239</v>
      </c>
      <c r="B240">
        <v>2460</v>
      </c>
      <c r="C240" t="s">
        <v>522</v>
      </c>
      <c r="D240">
        <v>720</v>
      </c>
      <c r="E240" t="s">
        <v>885</v>
      </c>
      <c r="F240" t="s">
        <v>875</v>
      </c>
      <c r="G240" t="s">
        <v>879</v>
      </c>
      <c r="H240">
        <v>663720</v>
      </c>
      <c r="I240" t="s">
        <v>882</v>
      </c>
      <c r="J240">
        <v>120</v>
      </c>
    </row>
    <row r="241" spans="1:10">
      <c r="A241">
        <v>240</v>
      </c>
      <c r="B241">
        <v>2470</v>
      </c>
      <c r="C241" t="s">
        <v>318</v>
      </c>
      <c r="D241">
        <v>720</v>
      </c>
      <c r="E241" t="s">
        <v>885</v>
      </c>
      <c r="F241" t="s">
        <v>875</v>
      </c>
      <c r="G241" t="s">
        <v>879</v>
      </c>
      <c r="H241">
        <v>663720</v>
      </c>
      <c r="I241" t="s">
        <v>882</v>
      </c>
      <c r="J241">
        <v>96</v>
      </c>
    </row>
    <row r="242" spans="1:10">
      <c r="A242">
        <v>241</v>
      </c>
      <c r="B242">
        <v>2490</v>
      </c>
      <c r="C242" t="s">
        <v>368</v>
      </c>
      <c r="D242">
        <v>720</v>
      </c>
      <c r="E242" t="s">
        <v>885</v>
      </c>
      <c r="F242" t="s">
        <v>875</v>
      </c>
      <c r="G242" t="s">
        <v>879</v>
      </c>
      <c r="H242">
        <v>663720</v>
      </c>
      <c r="I242" t="s">
        <v>882</v>
      </c>
      <c r="J242">
        <v>96</v>
      </c>
    </row>
    <row r="243" spans="1:10">
      <c r="A243">
        <v>242</v>
      </c>
      <c r="B243">
        <v>2490</v>
      </c>
      <c r="C243" t="s">
        <v>368</v>
      </c>
      <c r="D243">
        <v>840</v>
      </c>
      <c r="E243" t="s">
        <v>1146</v>
      </c>
      <c r="F243" t="s">
        <v>1145</v>
      </c>
      <c r="G243" t="s">
        <v>161</v>
      </c>
      <c r="H243">
        <v>664840</v>
      </c>
      <c r="I243" t="s">
        <v>1144</v>
      </c>
      <c r="J243">
        <v>96</v>
      </c>
    </row>
    <row r="244" spans="1:10">
      <c r="A244">
        <v>243</v>
      </c>
      <c r="B244">
        <v>2500</v>
      </c>
      <c r="C244" t="s">
        <v>492</v>
      </c>
      <c r="D244">
        <v>720</v>
      </c>
      <c r="E244" t="s">
        <v>885</v>
      </c>
      <c r="F244" t="s">
        <v>875</v>
      </c>
      <c r="G244" t="s">
        <v>879</v>
      </c>
      <c r="H244">
        <v>663720</v>
      </c>
      <c r="I244" t="s">
        <v>882</v>
      </c>
      <c r="J244">
        <v>108</v>
      </c>
    </row>
    <row r="245" spans="1:10">
      <c r="A245">
        <v>244</v>
      </c>
      <c r="B245">
        <v>2500</v>
      </c>
      <c r="C245" t="s">
        <v>492</v>
      </c>
      <c r="D245">
        <v>840</v>
      </c>
      <c r="E245" t="s">
        <v>1146</v>
      </c>
      <c r="F245" t="s">
        <v>1145</v>
      </c>
      <c r="G245" t="s">
        <v>161</v>
      </c>
      <c r="H245">
        <v>664840</v>
      </c>
      <c r="I245" t="s">
        <v>1144</v>
      </c>
      <c r="J245">
        <v>108</v>
      </c>
    </row>
    <row r="246" spans="1:10">
      <c r="A246">
        <v>245</v>
      </c>
      <c r="B246">
        <v>2510</v>
      </c>
      <c r="C246" t="s">
        <v>600</v>
      </c>
      <c r="D246">
        <v>720</v>
      </c>
      <c r="E246" t="s">
        <v>885</v>
      </c>
      <c r="F246" t="s">
        <v>875</v>
      </c>
      <c r="G246" t="s">
        <v>879</v>
      </c>
      <c r="H246">
        <v>663720</v>
      </c>
      <c r="I246" t="s">
        <v>882</v>
      </c>
      <c r="J246">
        <v>108</v>
      </c>
    </row>
    <row r="247" spans="1:10">
      <c r="A247">
        <v>246</v>
      </c>
      <c r="B247">
        <v>2510</v>
      </c>
      <c r="C247" t="s">
        <v>600</v>
      </c>
      <c r="D247">
        <v>840</v>
      </c>
      <c r="E247" t="s">
        <v>1146</v>
      </c>
      <c r="F247" t="s">
        <v>1145</v>
      </c>
      <c r="G247" t="s">
        <v>161</v>
      </c>
      <c r="H247">
        <v>664840</v>
      </c>
      <c r="I247" t="s">
        <v>1144</v>
      </c>
      <c r="J247">
        <v>108</v>
      </c>
    </row>
    <row r="248" spans="1:10">
      <c r="A248">
        <v>247</v>
      </c>
      <c r="B248">
        <v>2520</v>
      </c>
      <c r="C248" t="s">
        <v>308</v>
      </c>
      <c r="D248">
        <v>720</v>
      </c>
      <c r="E248" t="s">
        <v>885</v>
      </c>
      <c r="F248" t="s">
        <v>875</v>
      </c>
      <c r="G248" t="s">
        <v>879</v>
      </c>
      <c r="H248">
        <v>663720</v>
      </c>
      <c r="I248" t="s">
        <v>882</v>
      </c>
      <c r="J248">
        <v>96</v>
      </c>
    </row>
    <row r="249" spans="1:10">
      <c r="A249">
        <v>248</v>
      </c>
      <c r="B249">
        <v>2520</v>
      </c>
      <c r="C249" t="s">
        <v>308</v>
      </c>
      <c r="D249">
        <v>840</v>
      </c>
      <c r="E249" t="s">
        <v>1146</v>
      </c>
      <c r="F249" t="s">
        <v>1145</v>
      </c>
      <c r="G249" t="s">
        <v>161</v>
      </c>
      <c r="H249">
        <v>664840</v>
      </c>
      <c r="I249" t="s">
        <v>1144</v>
      </c>
      <c r="J249">
        <v>96</v>
      </c>
    </row>
    <row r="250" spans="1:10">
      <c r="A250">
        <v>249</v>
      </c>
      <c r="B250">
        <v>2530</v>
      </c>
      <c r="C250" t="s">
        <v>864</v>
      </c>
      <c r="D250">
        <v>720</v>
      </c>
      <c r="E250" t="s">
        <v>885</v>
      </c>
      <c r="F250" t="s">
        <v>875</v>
      </c>
      <c r="G250" t="s">
        <v>879</v>
      </c>
      <c r="H250">
        <v>663720</v>
      </c>
      <c r="I250" t="s">
        <v>882</v>
      </c>
      <c r="J250">
        <v>132</v>
      </c>
    </row>
    <row r="251" spans="1:10">
      <c r="A251">
        <v>250</v>
      </c>
      <c r="B251">
        <v>2530</v>
      </c>
      <c r="C251" t="s">
        <v>864</v>
      </c>
      <c r="D251">
        <v>840</v>
      </c>
      <c r="E251" t="s">
        <v>1146</v>
      </c>
      <c r="F251" t="s">
        <v>1145</v>
      </c>
      <c r="G251" t="s">
        <v>161</v>
      </c>
      <c r="H251">
        <v>664840</v>
      </c>
      <c r="I251" t="s">
        <v>1144</v>
      </c>
      <c r="J251">
        <v>132</v>
      </c>
    </row>
    <row r="252" spans="1:10">
      <c r="A252">
        <v>251</v>
      </c>
      <c r="B252">
        <v>2540</v>
      </c>
      <c r="C252" t="s">
        <v>732</v>
      </c>
      <c r="D252">
        <v>720</v>
      </c>
      <c r="E252" t="s">
        <v>885</v>
      </c>
      <c r="F252" t="s">
        <v>875</v>
      </c>
      <c r="G252" t="s">
        <v>879</v>
      </c>
      <c r="H252">
        <v>663720</v>
      </c>
      <c r="I252" t="s">
        <v>882</v>
      </c>
      <c r="J252">
        <v>144</v>
      </c>
    </row>
    <row r="253" spans="1:10">
      <c r="A253">
        <v>252</v>
      </c>
      <c r="B253">
        <v>2540</v>
      </c>
      <c r="C253" t="s">
        <v>732</v>
      </c>
      <c r="D253">
        <v>840</v>
      </c>
      <c r="E253" t="s">
        <v>1146</v>
      </c>
      <c r="F253" t="s">
        <v>1145</v>
      </c>
      <c r="G253" t="s">
        <v>161</v>
      </c>
      <c r="H253">
        <v>664840</v>
      </c>
      <c r="I253" t="s">
        <v>1144</v>
      </c>
      <c r="J253">
        <v>144</v>
      </c>
    </row>
    <row r="254" spans="1:10">
      <c r="A254">
        <v>253</v>
      </c>
      <c r="B254">
        <v>2550</v>
      </c>
      <c r="C254" t="s">
        <v>626</v>
      </c>
      <c r="D254">
        <v>720</v>
      </c>
      <c r="E254" t="s">
        <v>885</v>
      </c>
      <c r="F254" t="s">
        <v>875</v>
      </c>
      <c r="G254" t="s">
        <v>879</v>
      </c>
      <c r="H254">
        <v>663720</v>
      </c>
      <c r="I254" t="s">
        <v>882</v>
      </c>
      <c r="J254">
        <v>84</v>
      </c>
    </row>
    <row r="255" spans="1:10">
      <c r="A255">
        <v>254</v>
      </c>
      <c r="B255">
        <v>2550</v>
      </c>
      <c r="C255" t="s">
        <v>626</v>
      </c>
      <c r="D255">
        <v>840</v>
      </c>
      <c r="E255" t="s">
        <v>1146</v>
      </c>
      <c r="F255" t="s">
        <v>1145</v>
      </c>
      <c r="G255" t="s">
        <v>161</v>
      </c>
      <c r="H255">
        <v>664840</v>
      </c>
      <c r="I255" t="s">
        <v>1144</v>
      </c>
      <c r="J255">
        <v>84</v>
      </c>
    </row>
    <row r="256" spans="1:10">
      <c r="A256">
        <v>255</v>
      </c>
      <c r="B256">
        <v>2560</v>
      </c>
      <c r="C256" t="s">
        <v>458</v>
      </c>
      <c r="D256">
        <v>720</v>
      </c>
      <c r="E256" t="s">
        <v>885</v>
      </c>
      <c r="F256" t="s">
        <v>875</v>
      </c>
      <c r="G256" t="s">
        <v>879</v>
      </c>
      <c r="H256">
        <v>663720</v>
      </c>
      <c r="I256" t="s">
        <v>882</v>
      </c>
      <c r="J256">
        <v>96</v>
      </c>
    </row>
    <row r="257" spans="1:10">
      <c r="A257">
        <v>256</v>
      </c>
      <c r="B257">
        <v>2570</v>
      </c>
      <c r="C257" t="s">
        <v>545</v>
      </c>
      <c r="D257">
        <v>720</v>
      </c>
      <c r="E257" t="s">
        <v>885</v>
      </c>
      <c r="F257" t="s">
        <v>875</v>
      </c>
      <c r="G257" t="s">
        <v>879</v>
      </c>
      <c r="H257">
        <v>663720</v>
      </c>
      <c r="I257" t="s">
        <v>882</v>
      </c>
      <c r="J257">
        <v>96</v>
      </c>
    </row>
    <row r="258" spans="1:10">
      <c r="A258">
        <v>257</v>
      </c>
      <c r="B258">
        <v>2580</v>
      </c>
      <c r="C258" t="s">
        <v>171</v>
      </c>
      <c r="D258">
        <v>720</v>
      </c>
      <c r="E258" t="s">
        <v>885</v>
      </c>
      <c r="F258" t="s">
        <v>875</v>
      </c>
      <c r="G258" t="s">
        <v>879</v>
      </c>
      <c r="H258">
        <v>663720</v>
      </c>
      <c r="I258" t="s">
        <v>882</v>
      </c>
      <c r="J258">
        <v>96</v>
      </c>
    </row>
    <row r="259" spans="1:10">
      <c r="A259">
        <v>258</v>
      </c>
      <c r="B259">
        <v>2580</v>
      </c>
      <c r="C259" t="s">
        <v>171</v>
      </c>
      <c r="D259">
        <v>840</v>
      </c>
      <c r="E259" t="s">
        <v>1146</v>
      </c>
      <c r="F259" t="s">
        <v>1145</v>
      </c>
      <c r="G259" t="s">
        <v>161</v>
      </c>
      <c r="H259">
        <v>664840</v>
      </c>
      <c r="I259" t="s">
        <v>1144</v>
      </c>
      <c r="J259">
        <v>96</v>
      </c>
    </row>
    <row r="260" spans="1:10">
      <c r="A260">
        <v>259</v>
      </c>
      <c r="B260">
        <v>2590</v>
      </c>
      <c r="C260" t="s">
        <v>349</v>
      </c>
      <c r="D260">
        <v>720</v>
      </c>
      <c r="E260" t="s">
        <v>885</v>
      </c>
      <c r="F260" t="s">
        <v>875</v>
      </c>
      <c r="G260" t="s">
        <v>879</v>
      </c>
      <c r="H260">
        <v>663720</v>
      </c>
      <c r="I260" t="s">
        <v>882</v>
      </c>
      <c r="J260">
        <v>144</v>
      </c>
    </row>
    <row r="261" spans="1:10">
      <c r="A261">
        <v>260</v>
      </c>
      <c r="B261">
        <v>2590</v>
      </c>
      <c r="C261" t="s">
        <v>349</v>
      </c>
      <c r="D261">
        <v>840</v>
      </c>
      <c r="E261" t="s">
        <v>1146</v>
      </c>
      <c r="F261" t="s">
        <v>1145</v>
      </c>
      <c r="G261" t="s">
        <v>161</v>
      </c>
      <c r="H261">
        <v>664840</v>
      </c>
      <c r="I261" t="s">
        <v>1144</v>
      </c>
      <c r="J261">
        <v>144</v>
      </c>
    </row>
    <row r="262" spans="1:10">
      <c r="A262">
        <v>261</v>
      </c>
      <c r="B262">
        <v>2600</v>
      </c>
      <c r="C262" t="s">
        <v>778</v>
      </c>
      <c r="D262">
        <v>720</v>
      </c>
      <c r="E262" t="s">
        <v>885</v>
      </c>
      <c r="F262" t="s">
        <v>875</v>
      </c>
      <c r="G262" t="s">
        <v>879</v>
      </c>
      <c r="H262">
        <v>663720</v>
      </c>
      <c r="I262" t="s">
        <v>882</v>
      </c>
      <c r="J262">
        <v>144</v>
      </c>
    </row>
    <row r="263" spans="1:10">
      <c r="A263">
        <v>262</v>
      </c>
      <c r="B263">
        <v>2600</v>
      </c>
      <c r="C263" t="s">
        <v>778</v>
      </c>
      <c r="D263">
        <v>790</v>
      </c>
      <c r="E263" t="s">
        <v>914</v>
      </c>
      <c r="F263" t="s">
        <v>912</v>
      </c>
      <c r="G263" t="s">
        <v>911</v>
      </c>
      <c r="H263">
        <v>663790</v>
      </c>
      <c r="I263" t="s">
        <v>910</v>
      </c>
      <c r="J263">
        <v>1</v>
      </c>
    </row>
    <row r="264" spans="1:10">
      <c r="A264">
        <v>263</v>
      </c>
      <c r="B264">
        <v>2600</v>
      </c>
      <c r="C264" t="s">
        <v>778</v>
      </c>
      <c r="D264">
        <v>79100</v>
      </c>
      <c r="E264" t="s">
        <v>918</v>
      </c>
      <c r="F264" t="s">
        <v>917</v>
      </c>
      <c r="G264" t="s">
        <v>916</v>
      </c>
      <c r="H264">
        <v>663009</v>
      </c>
      <c r="I264" t="s">
        <v>915</v>
      </c>
      <c r="J264">
        <v>60</v>
      </c>
    </row>
    <row r="265" spans="1:10">
      <c r="A265">
        <v>264</v>
      </c>
      <c r="B265">
        <v>2610</v>
      </c>
      <c r="C265" t="s">
        <v>705</v>
      </c>
      <c r="D265">
        <v>720</v>
      </c>
      <c r="E265" t="s">
        <v>885</v>
      </c>
      <c r="F265" t="s">
        <v>875</v>
      </c>
      <c r="G265" t="s">
        <v>879</v>
      </c>
      <c r="H265">
        <v>663720</v>
      </c>
      <c r="I265" t="s">
        <v>882</v>
      </c>
      <c r="J265">
        <v>144</v>
      </c>
    </row>
    <row r="266" spans="1:10">
      <c r="A266">
        <v>265</v>
      </c>
      <c r="B266">
        <v>2620</v>
      </c>
      <c r="C266" t="s">
        <v>232</v>
      </c>
      <c r="D266">
        <v>720</v>
      </c>
      <c r="E266" t="s">
        <v>885</v>
      </c>
      <c r="F266" t="s">
        <v>875</v>
      </c>
      <c r="G266" t="s">
        <v>879</v>
      </c>
      <c r="H266">
        <v>663720</v>
      </c>
      <c r="I266" t="s">
        <v>882</v>
      </c>
      <c r="J266">
        <v>144</v>
      </c>
    </row>
    <row r="267" spans="1:10">
      <c r="A267">
        <v>266</v>
      </c>
      <c r="B267">
        <v>2630</v>
      </c>
      <c r="C267" t="s">
        <v>256</v>
      </c>
      <c r="D267">
        <v>720</v>
      </c>
      <c r="E267" t="s">
        <v>885</v>
      </c>
      <c r="F267" t="s">
        <v>875</v>
      </c>
      <c r="G267" t="s">
        <v>879</v>
      </c>
      <c r="H267">
        <v>663720</v>
      </c>
      <c r="I267" t="s">
        <v>882</v>
      </c>
      <c r="J267">
        <v>144</v>
      </c>
    </row>
    <row r="268" spans="1:10">
      <c r="A268">
        <v>267</v>
      </c>
      <c r="B268">
        <v>2630</v>
      </c>
      <c r="C268" t="s">
        <v>256</v>
      </c>
      <c r="D268">
        <v>850</v>
      </c>
      <c r="E268" t="s">
        <v>904</v>
      </c>
      <c r="F268" t="s">
        <v>875</v>
      </c>
      <c r="G268" t="s">
        <v>879</v>
      </c>
      <c r="H268">
        <v>664850</v>
      </c>
      <c r="I268" t="s">
        <v>903</v>
      </c>
      <c r="J268">
        <v>72</v>
      </c>
    </row>
    <row r="269" spans="1:10">
      <c r="A269">
        <v>268</v>
      </c>
      <c r="B269">
        <v>2640</v>
      </c>
      <c r="C269" t="s">
        <v>596</v>
      </c>
      <c r="D269">
        <v>720</v>
      </c>
      <c r="E269" t="s">
        <v>885</v>
      </c>
      <c r="F269" t="s">
        <v>875</v>
      </c>
      <c r="G269" t="s">
        <v>879</v>
      </c>
      <c r="H269">
        <v>663720</v>
      </c>
      <c r="I269" t="s">
        <v>882</v>
      </c>
      <c r="J269">
        <v>96</v>
      </c>
    </row>
    <row r="270" spans="1:10">
      <c r="A270">
        <v>269</v>
      </c>
      <c r="B270">
        <v>2650</v>
      </c>
      <c r="C270" t="s">
        <v>267</v>
      </c>
      <c r="D270">
        <v>720</v>
      </c>
      <c r="E270" t="s">
        <v>885</v>
      </c>
      <c r="F270" t="s">
        <v>875</v>
      </c>
      <c r="G270" t="s">
        <v>879</v>
      </c>
      <c r="H270">
        <v>663720</v>
      </c>
      <c r="I270" t="s">
        <v>882</v>
      </c>
      <c r="J270">
        <v>96</v>
      </c>
    </row>
    <row r="271" spans="1:10">
      <c r="A271">
        <v>270</v>
      </c>
      <c r="B271">
        <v>2660</v>
      </c>
      <c r="C271" t="s">
        <v>520</v>
      </c>
      <c r="D271">
        <v>720</v>
      </c>
      <c r="E271" t="s">
        <v>885</v>
      </c>
      <c r="F271" t="s">
        <v>875</v>
      </c>
      <c r="G271" t="s">
        <v>879</v>
      </c>
      <c r="H271">
        <v>663720</v>
      </c>
      <c r="I271" t="s">
        <v>882</v>
      </c>
      <c r="J271">
        <v>120</v>
      </c>
    </row>
    <row r="272" spans="1:10">
      <c r="A272">
        <v>271</v>
      </c>
      <c r="B272">
        <v>2670</v>
      </c>
      <c r="C272" t="s">
        <v>322</v>
      </c>
      <c r="D272">
        <v>720</v>
      </c>
      <c r="E272" t="s">
        <v>885</v>
      </c>
      <c r="F272" t="s">
        <v>875</v>
      </c>
      <c r="G272" t="s">
        <v>879</v>
      </c>
      <c r="H272">
        <v>663720</v>
      </c>
      <c r="I272" t="s">
        <v>882</v>
      </c>
      <c r="J272">
        <v>144</v>
      </c>
    </row>
    <row r="273" spans="1:10">
      <c r="A273">
        <v>272</v>
      </c>
      <c r="B273">
        <v>2670</v>
      </c>
      <c r="C273" t="s">
        <v>322</v>
      </c>
      <c r="D273">
        <v>860</v>
      </c>
      <c r="E273" t="s">
        <v>968</v>
      </c>
      <c r="F273" t="s">
        <v>967</v>
      </c>
      <c r="G273" t="s">
        <v>966</v>
      </c>
      <c r="H273">
        <v>664860</v>
      </c>
      <c r="I273" t="s">
        <v>965</v>
      </c>
      <c r="J273">
        <v>108</v>
      </c>
    </row>
    <row r="274" spans="1:10">
      <c r="A274">
        <v>273</v>
      </c>
      <c r="B274">
        <v>2670</v>
      </c>
      <c r="C274" t="s">
        <v>322</v>
      </c>
      <c r="D274">
        <v>850</v>
      </c>
      <c r="E274" t="s">
        <v>904</v>
      </c>
      <c r="F274" t="s">
        <v>901</v>
      </c>
      <c r="G274" t="s">
        <v>900</v>
      </c>
      <c r="H274">
        <v>664850</v>
      </c>
      <c r="I274" t="s">
        <v>903</v>
      </c>
      <c r="J274">
        <v>120</v>
      </c>
    </row>
    <row r="275" spans="1:10">
      <c r="A275">
        <v>274</v>
      </c>
      <c r="B275">
        <v>2680</v>
      </c>
      <c r="C275" t="s">
        <v>316</v>
      </c>
      <c r="D275">
        <v>720</v>
      </c>
      <c r="E275" t="s">
        <v>885</v>
      </c>
      <c r="F275" t="s">
        <v>875</v>
      </c>
      <c r="G275" t="s">
        <v>879</v>
      </c>
      <c r="H275">
        <v>663720</v>
      </c>
      <c r="I275" t="s">
        <v>882</v>
      </c>
      <c r="J275">
        <v>120</v>
      </c>
    </row>
    <row r="276" spans="1:10">
      <c r="A276">
        <v>275</v>
      </c>
      <c r="B276">
        <v>2690</v>
      </c>
      <c r="C276" t="s">
        <v>385</v>
      </c>
      <c r="D276">
        <v>720</v>
      </c>
      <c r="E276" t="s">
        <v>885</v>
      </c>
      <c r="F276" t="s">
        <v>875</v>
      </c>
      <c r="G276" t="s">
        <v>879</v>
      </c>
      <c r="H276">
        <v>663720</v>
      </c>
      <c r="I276" t="s">
        <v>882</v>
      </c>
      <c r="J276">
        <v>120</v>
      </c>
    </row>
    <row r="277" spans="1:10">
      <c r="A277">
        <v>276</v>
      </c>
      <c r="B277">
        <v>2700</v>
      </c>
      <c r="C277" t="s">
        <v>304</v>
      </c>
      <c r="D277">
        <v>720</v>
      </c>
      <c r="E277" t="s">
        <v>885</v>
      </c>
      <c r="F277" t="s">
        <v>875</v>
      </c>
      <c r="G277" t="s">
        <v>879</v>
      </c>
      <c r="H277">
        <v>663720</v>
      </c>
      <c r="I277" t="s">
        <v>882</v>
      </c>
      <c r="J277">
        <v>96</v>
      </c>
    </row>
    <row r="278" spans="1:10">
      <c r="A278">
        <v>277</v>
      </c>
      <c r="B278">
        <v>2710</v>
      </c>
      <c r="C278" t="s">
        <v>441</v>
      </c>
      <c r="D278">
        <v>720</v>
      </c>
      <c r="E278" t="s">
        <v>885</v>
      </c>
      <c r="F278" t="s">
        <v>875</v>
      </c>
      <c r="G278" t="s">
        <v>879</v>
      </c>
      <c r="H278">
        <v>663720</v>
      </c>
      <c r="I278" t="s">
        <v>882</v>
      </c>
      <c r="J278">
        <v>96</v>
      </c>
    </row>
    <row r="279" spans="1:10">
      <c r="A279">
        <v>278</v>
      </c>
      <c r="B279">
        <v>2720</v>
      </c>
      <c r="C279" t="s">
        <v>649</v>
      </c>
      <c r="D279">
        <v>720</v>
      </c>
      <c r="E279" t="s">
        <v>885</v>
      </c>
      <c r="F279" t="s">
        <v>875</v>
      </c>
      <c r="G279" t="s">
        <v>879</v>
      </c>
      <c r="H279">
        <v>663720</v>
      </c>
      <c r="I279" t="s">
        <v>882</v>
      </c>
      <c r="J279">
        <v>96</v>
      </c>
    </row>
    <row r="280" spans="1:10">
      <c r="A280">
        <v>279</v>
      </c>
      <c r="B280">
        <v>2720</v>
      </c>
      <c r="C280" t="s">
        <v>649</v>
      </c>
      <c r="D280">
        <v>7301</v>
      </c>
      <c r="E280" t="s">
        <v>1048</v>
      </c>
      <c r="F280" t="s">
        <v>875</v>
      </c>
      <c r="G280" t="s">
        <v>879</v>
      </c>
      <c r="H280">
        <v>6637301</v>
      </c>
      <c r="I280" t="s">
        <v>1045</v>
      </c>
      <c r="J280">
        <v>96</v>
      </c>
    </row>
    <row r="281" spans="1:10">
      <c r="A281">
        <v>280</v>
      </c>
      <c r="B281">
        <v>2730</v>
      </c>
      <c r="C281" t="s">
        <v>532</v>
      </c>
      <c r="D281">
        <v>720</v>
      </c>
      <c r="E281" t="s">
        <v>885</v>
      </c>
      <c r="F281" t="s">
        <v>875</v>
      </c>
      <c r="G281" t="s">
        <v>879</v>
      </c>
      <c r="H281">
        <v>663720</v>
      </c>
      <c r="I281" t="s">
        <v>882</v>
      </c>
      <c r="J281">
        <v>96</v>
      </c>
    </row>
    <row r="282" spans="1:10">
      <c r="A282">
        <v>281</v>
      </c>
      <c r="B282">
        <v>2740</v>
      </c>
      <c r="C282" t="s">
        <v>295</v>
      </c>
      <c r="D282">
        <v>720</v>
      </c>
      <c r="E282" t="s">
        <v>885</v>
      </c>
      <c r="F282" t="s">
        <v>875</v>
      </c>
      <c r="G282" t="s">
        <v>879</v>
      </c>
      <c r="H282">
        <v>663720</v>
      </c>
      <c r="I282" t="s">
        <v>882</v>
      </c>
      <c r="J282">
        <v>96</v>
      </c>
    </row>
    <row r="283" spans="1:10">
      <c r="A283">
        <v>282</v>
      </c>
      <c r="B283">
        <v>2750</v>
      </c>
      <c r="C283" t="s">
        <v>296</v>
      </c>
      <c r="D283">
        <v>720</v>
      </c>
      <c r="E283" t="s">
        <v>885</v>
      </c>
      <c r="F283" t="s">
        <v>875</v>
      </c>
      <c r="G283" t="s">
        <v>879</v>
      </c>
      <c r="H283">
        <v>663720</v>
      </c>
      <c r="I283" t="s">
        <v>882</v>
      </c>
      <c r="J283">
        <v>120</v>
      </c>
    </row>
    <row r="284" spans="1:10">
      <c r="A284">
        <v>283</v>
      </c>
      <c r="B284">
        <v>2760</v>
      </c>
      <c r="C284" t="s">
        <v>297</v>
      </c>
      <c r="D284">
        <v>720</v>
      </c>
      <c r="E284" t="s">
        <v>885</v>
      </c>
      <c r="F284" t="s">
        <v>875</v>
      </c>
      <c r="G284" t="s">
        <v>879</v>
      </c>
      <c r="H284">
        <v>663720</v>
      </c>
      <c r="I284" t="s">
        <v>882</v>
      </c>
      <c r="J284">
        <v>96</v>
      </c>
    </row>
    <row r="285" spans="1:10">
      <c r="A285">
        <v>284</v>
      </c>
      <c r="B285">
        <v>2760</v>
      </c>
      <c r="C285" t="s">
        <v>297</v>
      </c>
      <c r="D285">
        <v>7301</v>
      </c>
      <c r="E285" t="s">
        <v>1048</v>
      </c>
      <c r="F285" t="s">
        <v>875</v>
      </c>
      <c r="G285" t="s">
        <v>879</v>
      </c>
      <c r="H285">
        <v>663730</v>
      </c>
      <c r="I285" t="s">
        <v>1109</v>
      </c>
      <c r="J285">
        <v>96</v>
      </c>
    </row>
    <row r="286" spans="1:10">
      <c r="A286">
        <v>285</v>
      </c>
      <c r="B286">
        <v>2770</v>
      </c>
      <c r="C286" t="s">
        <v>265</v>
      </c>
      <c r="D286">
        <v>720</v>
      </c>
      <c r="E286" t="s">
        <v>885</v>
      </c>
      <c r="F286" t="s">
        <v>875</v>
      </c>
      <c r="G286" t="s">
        <v>879</v>
      </c>
      <c r="H286">
        <v>663720</v>
      </c>
      <c r="I286" t="s">
        <v>882</v>
      </c>
      <c r="J286">
        <v>96</v>
      </c>
    </row>
    <row r="287" spans="1:10">
      <c r="A287">
        <v>286</v>
      </c>
      <c r="B287">
        <v>2780</v>
      </c>
      <c r="C287" t="s">
        <v>299</v>
      </c>
      <c r="D287">
        <v>720</v>
      </c>
      <c r="E287" t="s">
        <v>885</v>
      </c>
      <c r="F287" t="s">
        <v>875</v>
      </c>
      <c r="G287" t="s">
        <v>879</v>
      </c>
      <c r="H287">
        <v>663720</v>
      </c>
      <c r="I287" t="s">
        <v>882</v>
      </c>
      <c r="J287">
        <v>96</v>
      </c>
    </row>
    <row r="288" spans="1:10">
      <c r="A288">
        <v>287</v>
      </c>
      <c r="B288">
        <v>2790</v>
      </c>
      <c r="C288" t="s">
        <v>360</v>
      </c>
      <c r="D288">
        <v>720</v>
      </c>
      <c r="E288" t="s">
        <v>885</v>
      </c>
      <c r="F288" t="s">
        <v>875</v>
      </c>
      <c r="G288" t="s">
        <v>879</v>
      </c>
      <c r="H288">
        <v>663720</v>
      </c>
      <c r="I288" t="s">
        <v>882</v>
      </c>
      <c r="J288">
        <v>120</v>
      </c>
    </row>
    <row r="289" spans="1:10">
      <c r="A289">
        <v>288</v>
      </c>
      <c r="B289">
        <v>2800</v>
      </c>
      <c r="C289" t="s">
        <v>208</v>
      </c>
      <c r="D289">
        <v>720</v>
      </c>
      <c r="E289" t="s">
        <v>885</v>
      </c>
      <c r="F289" t="s">
        <v>875</v>
      </c>
      <c r="G289" t="s">
        <v>879</v>
      </c>
      <c r="H289">
        <v>663720</v>
      </c>
      <c r="I289" t="s">
        <v>882</v>
      </c>
      <c r="J289">
        <v>96</v>
      </c>
    </row>
    <row r="290" spans="1:10">
      <c r="A290">
        <v>289</v>
      </c>
      <c r="B290">
        <v>2800</v>
      </c>
      <c r="C290" t="s">
        <v>208</v>
      </c>
      <c r="D290">
        <v>790</v>
      </c>
      <c r="E290" t="s">
        <v>914</v>
      </c>
      <c r="F290" t="s">
        <v>912</v>
      </c>
      <c r="G290" t="s">
        <v>911</v>
      </c>
      <c r="H290">
        <v>663790</v>
      </c>
      <c r="I290" t="s">
        <v>910</v>
      </c>
      <c r="J290">
        <v>1</v>
      </c>
    </row>
    <row r="291" spans="1:10">
      <c r="A291">
        <v>290</v>
      </c>
      <c r="B291">
        <v>2810</v>
      </c>
      <c r="C291" t="s">
        <v>815</v>
      </c>
      <c r="D291">
        <v>720</v>
      </c>
      <c r="E291" t="s">
        <v>885</v>
      </c>
      <c r="F291" t="s">
        <v>875</v>
      </c>
      <c r="G291" t="s">
        <v>879</v>
      </c>
      <c r="H291">
        <v>663720</v>
      </c>
      <c r="I291" t="s">
        <v>882</v>
      </c>
      <c r="J291">
        <v>96</v>
      </c>
    </row>
    <row r="292" spans="1:10">
      <c r="A292">
        <v>291</v>
      </c>
      <c r="B292">
        <v>2820</v>
      </c>
      <c r="C292" t="s">
        <v>465</v>
      </c>
      <c r="D292">
        <v>720</v>
      </c>
      <c r="E292" t="s">
        <v>885</v>
      </c>
      <c r="F292" t="s">
        <v>875</v>
      </c>
      <c r="G292" t="s">
        <v>879</v>
      </c>
      <c r="H292">
        <v>663720</v>
      </c>
      <c r="I292" t="s">
        <v>882</v>
      </c>
      <c r="J292">
        <v>120</v>
      </c>
    </row>
    <row r="293" spans="1:10">
      <c r="A293">
        <v>292</v>
      </c>
      <c r="B293">
        <v>2830</v>
      </c>
      <c r="C293" t="s">
        <v>193</v>
      </c>
      <c r="D293">
        <v>720</v>
      </c>
      <c r="E293" t="s">
        <v>885</v>
      </c>
      <c r="F293" t="s">
        <v>875</v>
      </c>
      <c r="G293" t="s">
        <v>879</v>
      </c>
      <c r="H293">
        <v>663720</v>
      </c>
      <c r="I293" t="s">
        <v>882</v>
      </c>
      <c r="J293">
        <v>120</v>
      </c>
    </row>
    <row r="294" spans="1:10">
      <c r="A294">
        <v>293</v>
      </c>
      <c r="B294">
        <v>2840</v>
      </c>
      <c r="C294" t="s">
        <v>712</v>
      </c>
      <c r="D294">
        <v>720</v>
      </c>
      <c r="E294" t="s">
        <v>885</v>
      </c>
      <c r="F294" t="s">
        <v>875</v>
      </c>
      <c r="G294" t="s">
        <v>879</v>
      </c>
      <c r="H294">
        <v>663720</v>
      </c>
      <c r="I294" t="s">
        <v>882</v>
      </c>
      <c r="J294">
        <v>120</v>
      </c>
    </row>
    <row r="295" spans="1:10">
      <c r="A295">
        <v>294</v>
      </c>
      <c r="B295">
        <v>2850</v>
      </c>
      <c r="C295" t="s">
        <v>689</v>
      </c>
      <c r="D295">
        <v>720</v>
      </c>
      <c r="E295" t="s">
        <v>885</v>
      </c>
      <c r="F295" t="s">
        <v>875</v>
      </c>
      <c r="G295" t="s">
        <v>879</v>
      </c>
      <c r="H295">
        <v>663720</v>
      </c>
      <c r="I295" t="s">
        <v>882</v>
      </c>
      <c r="J295">
        <v>144</v>
      </c>
    </row>
    <row r="296" spans="1:10">
      <c r="A296">
        <v>295</v>
      </c>
      <c r="B296">
        <v>2860</v>
      </c>
      <c r="C296" t="s">
        <v>528</v>
      </c>
      <c r="D296">
        <v>720</v>
      </c>
      <c r="E296" t="s">
        <v>885</v>
      </c>
      <c r="F296" t="s">
        <v>875</v>
      </c>
      <c r="G296" t="s">
        <v>879</v>
      </c>
      <c r="H296">
        <v>663720</v>
      </c>
      <c r="I296" t="s">
        <v>882</v>
      </c>
      <c r="J296">
        <v>96</v>
      </c>
    </row>
    <row r="297" spans="1:10">
      <c r="A297">
        <v>296</v>
      </c>
      <c r="B297">
        <v>2870</v>
      </c>
      <c r="C297" t="s">
        <v>816</v>
      </c>
      <c r="D297">
        <v>720</v>
      </c>
      <c r="E297" t="s">
        <v>885</v>
      </c>
      <c r="F297" t="s">
        <v>875</v>
      </c>
      <c r="G297" t="s">
        <v>879</v>
      </c>
      <c r="H297">
        <v>663720</v>
      </c>
      <c r="I297" t="s">
        <v>882</v>
      </c>
      <c r="J297">
        <v>120</v>
      </c>
    </row>
    <row r="298" spans="1:10">
      <c r="A298">
        <v>297</v>
      </c>
      <c r="B298">
        <v>2880</v>
      </c>
      <c r="C298" t="s">
        <v>758</v>
      </c>
      <c r="D298">
        <v>720</v>
      </c>
      <c r="E298" t="s">
        <v>885</v>
      </c>
      <c r="F298" t="s">
        <v>875</v>
      </c>
      <c r="G298" t="s">
        <v>879</v>
      </c>
      <c r="H298">
        <v>663720</v>
      </c>
      <c r="I298" t="s">
        <v>882</v>
      </c>
      <c r="J298">
        <v>96</v>
      </c>
    </row>
    <row r="299" spans="1:10">
      <c r="A299">
        <v>298</v>
      </c>
      <c r="B299">
        <v>2890</v>
      </c>
      <c r="C299" t="s">
        <v>361</v>
      </c>
      <c r="D299">
        <v>720</v>
      </c>
      <c r="E299" t="s">
        <v>885</v>
      </c>
      <c r="F299" t="s">
        <v>875</v>
      </c>
      <c r="G299" t="s">
        <v>879</v>
      </c>
      <c r="H299">
        <v>663720</v>
      </c>
      <c r="I299" t="s">
        <v>882</v>
      </c>
      <c r="J299">
        <v>120</v>
      </c>
    </row>
    <row r="300" spans="1:10">
      <c r="A300">
        <v>299</v>
      </c>
      <c r="B300">
        <v>2900</v>
      </c>
      <c r="C300" t="s">
        <v>271</v>
      </c>
      <c r="D300">
        <v>720</v>
      </c>
      <c r="E300" t="s">
        <v>885</v>
      </c>
      <c r="F300" t="s">
        <v>875</v>
      </c>
      <c r="G300" t="s">
        <v>879</v>
      </c>
      <c r="H300">
        <v>663720</v>
      </c>
      <c r="I300" t="s">
        <v>882</v>
      </c>
      <c r="J300">
        <v>144</v>
      </c>
    </row>
    <row r="301" spans="1:10">
      <c r="A301">
        <v>300</v>
      </c>
      <c r="B301">
        <v>2910</v>
      </c>
      <c r="C301" t="s">
        <v>787</v>
      </c>
      <c r="D301">
        <v>720</v>
      </c>
      <c r="E301" t="s">
        <v>885</v>
      </c>
      <c r="F301" t="s">
        <v>875</v>
      </c>
      <c r="G301" t="s">
        <v>879</v>
      </c>
      <c r="H301">
        <v>663720</v>
      </c>
      <c r="I301" t="s">
        <v>882</v>
      </c>
      <c r="J301">
        <v>144</v>
      </c>
    </row>
    <row r="302" spans="1:10">
      <c r="A302">
        <v>301</v>
      </c>
      <c r="B302">
        <v>2920</v>
      </c>
      <c r="C302" t="s">
        <v>418</v>
      </c>
      <c r="D302">
        <v>720</v>
      </c>
      <c r="E302" t="s">
        <v>885</v>
      </c>
      <c r="F302" t="s">
        <v>875</v>
      </c>
      <c r="G302" t="s">
        <v>879</v>
      </c>
      <c r="H302">
        <v>663720</v>
      </c>
      <c r="I302" t="s">
        <v>882</v>
      </c>
      <c r="J302">
        <v>144</v>
      </c>
    </row>
    <row r="303" spans="1:10">
      <c r="A303">
        <v>302</v>
      </c>
      <c r="B303">
        <v>2930</v>
      </c>
      <c r="C303" t="s">
        <v>675</v>
      </c>
      <c r="D303">
        <v>720</v>
      </c>
      <c r="E303" t="s">
        <v>885</v>
      </c>
      <c r="F303" t="s">
        <v>875</v>
      </c>
      <c r="G303" t="s">
        <v>879</v>
      </c>
      <c r="H303">
        <v>663720</v>
      </c>
      <c r="I303" t="s">
        <v>882</v>
      </c>
      <c r="J303">
        <v>144</v>
      </c>
    </row>
    <row r="304" spans="1:10">
      <c r="A304">
        <v>303</v>
      </c>
      <c r="B304">
        <v>2940</v>
      </c>
      <c r="C304" t="s">
        <v>330</v>
      </c>
      <c r="D304">
        <v>720</v>
      </c>
      <c r="E304" t="s">
        <v>885</v>
      </c>
      <c r="F304" t="s">
        <v>875</v>
      </c>
      <c r="G304" t="s">
        <v>879</v>
      </c>
      <c r="H304">
        <v>663720</v>
      </c>
      <c r="I304" t="s">
        <v>882</v>
      </c>
      <c r="J304">
        <v>144</v>
      </c>
    </row>
    <row r="305" spans="1:10">
      <c r="A305">
        <v>304</v>
      </c>
      <c r="B305">
        <v>2950</v>
      </c>
      <c r="C305" t="s">
        <v>290</v>
      </c>
      <c r="D305">
        <v>720</v>
      </c>
      <c r="E305" t="s">
        <v>885</v>
      </c>
      <c r="F305" t="s">
        <v>875</v>
      </c>
      <c r="G305" t="s">
        <v>879</v>
      </c>
      <c r="H305">
        <v>663720</v>
      </c>
      <c r="I305" t="s">
        <v>882</v>
      </c>
      <c r="J305">
        <v>144</v>
      </c>
    </row>
    <row r="306" spans="1:10">
      <c r="A306">
        <v>305</v>
      </c>
      <c r="B306">
        <v>2960</v>
      </c>
      <c r="C306" t="s">
        <v>288</v>
      </c>
      <c r="D306">
        <v>720</v>
      </c>
      <c r="E306" t="s">
        <v>885</v>
      </c>
      <c r="F306" t="s">
        <v>875</v>
      </c>
      <c r="G306" t="s">
        <v>879</v>
      </c>
      <c r="H306">
        <v>663720</v>
      </c>
      <c r="I306" t="s">
        <v>882</v>
      </c>
      <c r="J306">
        <v>144</v>
      </c>
    </row>
    <row r="307" spans="1:10">
      <c r="A307">
        <v>306</v>
      </c>
      <c r="B307">
        <v>2970</v>
      </c>
      <c r="C307" t="s">
        <v>289</v>
      </c>
      <c r="D307">
        <v>720</v>
      </c>
      <c r="E307" t="s">
        <v>885</v>
      </c>
      <c r="F307" t="s">
        <v>875</v>
      </c>
      <c r="G307" t="s">
        <v>879</v>
      </c>
      <c r="H307">
        <v>663720</v>
      </c>
      <c r="I307" t="s">
        <v>882</v>
      </c>
      <c r="J307">
        <v>144</v>
      </c>
    </row>
    <row r="308" spans="1:10">
      <c r="A308">
        <v>307</v>
      </c>
      <c r="B308">
        <v>2970</v>
      </c>
      <c r="C308" t="s">
        <v>289</v>
      </c>
      <c r="D308">
        <v>790</v>
      </c>
      <c r="E308" t="s">
        <v>914</v>
      </c>
      <c r="F308" t="s">
        <v>912</v>
      </c>
      <c r="G308" t="s">
        <v>911</v>
      </c>
      <c r="H308">
        <v>663790</v>
      </c>
      <c r="I308" t="s">
        <v>910</v>
      </c>
      <c r="J308">
        <v>1</v>
      </c>
    </row>
    <row r="309" spans="1:10">
      <c r="A309">
        <v>308</v>
      </c>
      <c r="B309">
        <v>2970</v>
      </c>
      <c r="C309" t="s">
        <v>289</v>
      </c>
      <c r="D309">
        <v>79100</v>
      </c>
      <c r="E309" t="s">
        <v>918</v>
      </c>
      <c r="F309" t="s">
        <v>917</v>
      </c>
      <c r="G309" t="s">
        <v>916</v>
      </c>
      <c r="H309">
        <v>663009</v>
      </c>
      <c r="I309" t="s">
        <v>915</v>
      </c>
      <c r="J309">
        <v>60</v>
      </c>
    </row>
    <row r="310" spans="1:10">
      <c r="A310">
        <v>309</v>
      </c>
      <c r="B310">
        <v>2980</v>
      </c>
      <c r="C310" t="s">
        <v>460</v>
      </c>
      <c r="D310">
        <v>720</v>
      </c>
      <c r="E310" t="s">
        <v>885</v>
      </c>
      <c r="F310" t="s">
        <v>875</v>
      </c>
      <c r="G310" t="s">
        <v>879</v>
      </c>
      <c r="H310">
        <v>663720</v>
      </c>
      <c r="I310" t="s">
        <v>882</v>
      </c>
      <c r="J310">
        <v>96</v>
      </c>
    </row>
    <row r="311" spans="1:10">
      <c r="A311">
        <v>310</v>
      </c>
      <c r="B311">
        <v>2990</v>
      </c>
      <c r="C311" t="s">
        <v>342</v>
      </c>
      <c r="D311">
        <v>720</v>
      </c>
      <c r="E311" t="s">
        <v>885</v>
      </c>
      <c r="F311" t="s">
        <v>875</v>
      </c>
      <c r="G311" t="s">
        <v>879</v>
      </c>
      <c r="H311">
        <v>663720</v>
      </c>
      <c r="I311" t="s">
        <v>882</v>
      </c>
      <c r="J311">
        <v>120</v>
      </c>
    </row>
    <row r="312" spans="1:10">
      <c r="A312">
        <v>311</v>
      </c>
      <c r="B312">
        <v>3000</v>
      </c>
      <c r="C312" t="s">
        <v>830</v>
      </c>
      <c r="D312">
        <v>720</v>
      </c>
      <c r="E312" t="s">
        <v>885</v>
      </c>
      <c r="F312" t="s">
        <v>875</v>
      </c>
      <c r="G312" t="s">
        <v>879</v>
      </c>
      <c r="H312">
        <v>663720</v>
      </c>
      <c r="I312" t="s">
        <v>882</v>
      </c>
      <c r="J312">
        <v>96</v>
      </c>
    </row>
    <row r="313" spans="1:10">
      <c r="A313">
        <v>312</v>
      </c>
      <c r="B313">
        <v>3010</v>
      </c>
      <c r="C313" t="s">
        <v>829</v>
      </c>
      <c r="D313">
        <v>720</v>
      </c>
      <c r="E313" t="s">
        <v>885</v>
      </c>
      <c r="F313" t="s">
        <v>875</v>
      </c>
      <c r="G313" t="s">
        <v>879</v>
      </c>
      <c r="H313">
        <v>663720</v>
      </c>
      <c r="I313" t="s">
        <v>882</v>
      </c>
      <c r="J313">
        <v>96</v>
      </c>
    </row>
    <row r="314" spans="1:10">
      <c r="A314">
        <v>313</v>
      </c>
      <c r="B314">
        <v>3020</v>
      </c>
      <c r="C314" t="s">
        <v>456</v>
      </c>
      <c r="D314">
        <v>720</v>
      </c>
      <c r="E314" t="s">
        <v>885</v>
      </c>
      <c r="F314" t="s">
        <v>875</v>
      </c>
      <c r="G314" t="s">
        <v>879</v>
      </c>
      <c r="H314">
        <v>663720</v>
      </c>
      <c r="I314" t="s">
        <v>882</v>
      </c>
      <c r="J314">
        <v>96</v>
      </c>
    </row>
    <row r="315" spans="1:10">
      <c r="A315">
        <v>314</v>
      </c>
      <c r="B315">
        <v>3020</v>
      </c>
      <c r="C315" t="s">
        <v>456</v>
      </c>
      <c r="D315">
        <v>790</v>
      </c>
      <c r="E315" t="s">
        <v>914</v>
      </c>
      <c r="F315" t="s">
        <v>912</v>
      </c>
      <c r="G315" t="s">
        <v>911</v>
      </c>
      <c r="H315">
        <v>663790</v>
      </c>
      <c r="I315" t="s">
        <v>910</v>
      </c>
      <c r="J315">
        <v>1</v>
      </c>
    </row>
    <row r="316" spans="1:10">
      <c r="A316">
        <v>315</v>
      </c>
      <c r="B316">
        <v>3020</v>
      </c>
      <c r="C316" t="s">
        <v>456</v>
      </c>
      <c r="D316">
        <v>79100</v>
      </c>
      <c r="E316" t="s">
        <v>918</v>
      </c>
      <c r="F316" t="s">
        <v>917</v>
      </c>
      <c r="G316" t="s">
        <v>916</v>
      </c>
      <c r="H316">
        <v>663009</v>
      </c>
      <c r="I316" t="s">
        <v>915</v>
      </c>
      <c r="J316">
        <v>60</v>
      </c>
    </row>
    <row r="317" spans="1:10">
      <c r="A317">
        <v>316</v>
      </c>
      <c r="B317">
        <v>3030</v>
      </c>
      <c r="C317" t="s">
        <v>670</v>
      </c>
      <c r="D317">
        <v>720</v>
      </c>
      <c r="E317" t="s">
        <v>885</v>
      </c>
      <c r="F317" t="s">
        <v>875</v>
      </c>
      <c r="G317" t="s">
        <v>879</v>
      </c>
      <c r="H317">
        <v>663720</v>
      </c>
      <c r="I317" t="s">
        <v>882</v>
      </c>
      <c r="J317">
        <v>120</v>
      </c>
    </row>
    <row r="318" spans="1:10">
      <c r="A318">
        <v>317</v>
      </c>
      <c r="B318">
        <v>3030</v>
      </c>
      <c r="C318" t="s">
        <v>670</v>
      </c>
      <c r="D318">
        <v>740</v>
      </c>
      <c r="E318" t="s">
        <v>922</v>
      </c>
      <c r="F318" t="s">
        <v>901</v>
      </c>
      <c r="G318" t="s">
        <v>900</v>
      </c>
      <c r="H318">
        <v>663740</v>
      </c>
      <c r="I318" t="s">
        <v>921</v>
      </c>
      <c r="J318">
        <v>144</v>
      </c>
    </row>
    <row r="319" spans="1:10">
      <c r="A319">
        <v>318</v>
      </c>
      <c r="B319">
        <v>3040</v>
      </c>
      <c r="C319" t="s">
        <v>756</v>
      </c>
      <c r="D319">
        <v>720</v>
      </c>
      <c r="E319" t="s">
        <v>885</v>
      </c>
      <c r="F319" t="s">
        <v>875</v>
      </c>
      <c r="G319" t="s">
        <v>879</v>
      </c>
      <c r="H319">
        <v>663720</v>
      </c>
      <c r="I319" t="s">
        <v>882</v>
      </c>
      <c r="J319">
        <v>96</v>
      </c>
    </row>
    <row r="320" spans="1:10">
      <c r="A320">
        <v>319</v>
      </c>
      <c r="B320">
        <v>3050</v>
      </c>
      <c r="C320" t="s">
        <v>584</v>
      </c>
      <c r="D320">
        <v>720</v>
      </c>
      <c r="E320" t="s">
        <v>885</v>
      </c>
      <c r="F320" t="s">
        <v>875</v>
      </c>
      <c r="G320" t="s">
        <v>879</v>
      </c>
      <c r="H320">
        <v>663720</v>
      </c>
      <c r="I320" t="s">
        <v>882</v>
      </c>
      <c r="J320">
        <v>96</v>
      </c>
    </row>
    <row r="321" spans="1:10">
      <c r="A321">
        <v>320</v>
      </c>
      <c r="B321">
        <v>3060</v>
      </c>
      <c r="C321" t="s">
        <v>856</v>
      </c>
      <c r="D321">
        <v>720</v>
      </c>
      <c r="E321" t="s">
        <v>885</v>
      </c>
      <c r="F321" t="s">
        <v>875</v>
      </c>
      <c r="G321" t="s">
        <v>879</v>
      </c>
      <c r="H321">
        <v>663720</v>
      </c>
      <c r="I321" t="s">
        <v>882</v>
      </c>
      <c r="J321">
        <v>96</v>
      </c>
    </row>
    <row r="322" spans="1:10">
      <c r="A322">
        <v>321</v>
      </c>
      <c r="B322">
        <v>3080</v>
      </c>
      <c r="C322" t="s">
        <v>642</v>
      </c>
      <c r="D322">
        <v>720</v>
      </c>
      <c r="E322" t="s">
        <v>885</v>
      </c>
      <c r="F322" t="s">
        <v>875</v>
      </c>
      <c r="G322" t="s">
        <v>879</v>
      </c>
      <c r="H322">
        <v>663720</v>
      </c>
      <c r="I322" t="s">
        <v>882</v>
      </c>
      <c r="J322">
        <v>120</v>
      </c>
    </row>
    <row r="323" spans="1:10">
      <c r="A323">
        <v>322</v>
      </c>
      <c r="B323">
        <v>3090</v>
      </c>
      <c r="C323" t="s">
        <v>371</v>
      </c>
      <c r="D323">
        <v>720</v>
      </c>
      <c r="E323" t="s">
        <v>885</v>
      </c>
      <c r="F323" t="s">
        <v>875</v>
      </c>
      <c r="G323" t="s">
        <v>879</v>
      </c>
      <c r="H323">
        <v>663720</v>
      </c>
      <c r="I323" t="s">
        <v>882</v>
      </c>
      <c r="J323">
        <v>120</v>
      </c>
    </row>
    <row r="324" spans="1:10">
      <c r="A324">
        <v>323</v>
      </c>
      <c r="B324">
        <v>3100</v>
      </c>
      <c r="C324" t="s">
        <v>650</v>
      </c>
      <c r="D324">
        <v>720</v>
      </c>
      <c r="E324" t="s">
        <v>885</v>
      </c>
      <c r="F324" t="s">
        <v>875</v>
      </c>
      <c r="G324" t="s">
        <v>879</v>
      </c>
      <c r="H324">
        <v>663720</v>
      </c>
      <c r="I324" t="s">
        <v>882</v>
      </c>
      <c r="J324">
        <v>96</v>
      </c>
    </row>
    <row r="325" spans="1:10">
      <c r="A325">
        <v>324</v>
      </c>
      <c r="B325">
        <v>3110</v>
      </c>
      <c r="C325" t="s">
        <v>410</v>
      </c>
      <c r="D325">
        <v>720</v>
      </c>
      <c r="E325" t="s">
        <v>885</v>
      </c>
      <c r="F325" t="s">
        <v>875</v>
      </c>
      <c r="G325" t="s">
        <v>879</v>
      </c>
      <c r="H325">
        <v>663720</v>
      </c>
      <c r="I325" t="s">
        <v>882</v>
      </c>
      <c r="J325">
        <v>96</v>
      </c>
    </row>
    <row r="326" spans="1:10">
      <c r="A326">
        <v>325</v>
      </c>
      <c r="B326">
        <v>3120</v>
      </c>
      <c r="C326" t="s">
        <v>560</v>
      </c>
      <c r="D326">
        <v>720</v>
      </c>
      <c r="E326" t="s">
        <v>885</v>
      </c>
      <c r="F326" t="s">
        <v>875</v>
      </c>
      <c r="G326" t="s">
        <v>879</v>
      </c>
      <c r="H326">
        <v>663720</v>
      </c>
      <c r="I326" t="s">
        <v>882</v>
      </c>
      <c r="J326">
        <v>96</v>
      </c>
    </row>
    <row r="327" spans="1:10">
      <c r="A327">
        <v>326</v>
      </c>
      <c r="B327">
        <v>3130</v>
      </c>
      <c r="C327" t="s">
        <v>831</v>
      </c>
      <c r="D327">
        <v>720</v>
      </c>
      <c r="E327" t="s">
        <v>885</v>
      </c>
      <c r="F327" t="s">
        <v>875</v>
      </c>
      <c r="G327" t="s">
        <v>879</v>
      </c>
      <c r="H327">
        <v>663720</v>
      </c>
      <c r="I327" t="s">
        <v>882</v>
      </c>
      <c r="J327">
        <v>96</v>
      </c>
    </row>
    <row r="328" spans="1:10">
      <c r="A328">
        <v>327</v>
      </c>
      <c r="B328">
        <v>3140</v>
      </c>
      <c r="C328" t="s">
        <v>828</v>
      </c>
      <c r="D328">
        <v>720</v>
      </c>
      <c r="E328" t="s">
        <v>885</v>
      </c>
      <c r="F328" t="s">
        <v>875</v>
      </c>
      <c r="G328" t="s">
        <v>879</v>
      </c>
      <c r="H328">
        <v>663720</v>
      </c>
      <c r="I328" t="s">
        <v>882</v>
      </c>
      <c r="J328">
        <v>96</v>
      </c>
    </row>
    <row r="329" spans="1:10">
      <c r="A329">
        <v>328</v>
      </c>
      <c r="B329">
        <v>3150</v>
      </c>
      <c r="C329" t="s">
        <v>797</v>
      </c>
      <c r="D329">
        <v>720</v>
      </c>
      <c r="E329" t="s">
        <v>885</v>
      </c>
      <c r="F329" t="s">
        <v>875</v>
      </c>
      <c r="G329" t="s">
        <v>879</v>
      </c>
      <c r="H329">
        <v>663720</v>
      </c>
      <c r="I329" t="s">
        <v>882</v>
      </c>
      <c r="J329">
        <v>96</v>
      </c>
    </row>
    <row r="330" spans="1:10">
      <c r="A330">
        <v>329</v>
      </c>
      <c r="B330">
        <v>3160</v>
      </c>
      <c r="C330" t="s">
        <v>834</v>
      </c>
      <c r="D330">
        <v>720</v>
      </c>
      <c r="E330" t="s">
        <v>885</v>
      </c>
      <c r="F330" t="s">
        <v>875</v>
      </c>
      <c r="G330" t="s">
        <v>879</v>
      </c>
      <c r="H330">
        <v>663720</v>
      </c>
      <c r="I330" t="s">
        <v>882</v>
      </c>
      <c r="J330">
        <v>96</v>
      </c>
    </row>
    <row r="331" spans="1:10">
      <c r="A331">
        <v>330</v>
      </c>
      <c r="B331">
        <v>3161</v>
      </c>
      <c r="C331" t="s">
        <v>734</v>
      </c>
      <c r="D331">
        <v>720</v>
      </c>
      <c r="E331" t="s">
        <v>885</v>
      </c>
      <c r="F331" t="s">
        <v>875</v>
      </c>
      <c r="G331" t="s">
        <v>879</v>
      </c>
      <c r="H331">
        <v>663720</v>
      </c>
      <c r="I331" t="s">
        <v>882</v>
      </c>
      <c r="J331">
        <v>96</v>
      </c>
    </row>
    <row r="332" spans="1:10">
      <c r="A332">
        <v>331</v>
      </c>
      <c r="B332">
        <v>3170</v>
      </c>
      <c r="C332" t="s">
        <v>798</v>
      </c>
      <c r="D332">
        <v>720</v>
      </c>
      <c r="E332" t="s">
        <v>885</v>
      </c>
      <c r="F332" t="s">
        <v>875</v>
      </c>
      <c r="G332" t="s">
        <v>879</v>
      </c>
      <c r="H332">
        <v>663720</v>
      </c>
      <c r="I332" t="s">
        <v>882</v>
      </c>
      <c r="J332">
        <v>96</v>
      </c>
    </row>
    <row r="333" spans="1:10">
      <c r="A333">
        <v>332</v>
      </c>
      <c r="B333">
        <v>3180</v>
      </c>
      <c r="C333" t="s">
        <v>494</v>
      </c>
      <c r="D333">
        <v>720</v>
      </c>
      <c r="E333" t="s">
        <v>885</v>
      </c>
      <c r="F333" t="s">
        <v>875</v>
      </c>
      <c r="G333" t="s">
        <v>879</v>
      </c>
      <c r="H333">
        <v>663720</v>
      </c>
      <c r="I333" t="s">
        <v>882</v>
      </c>
      <c r="J333">
        <v>96</v>
      </c>
    </row>
    <row r="334" spans="1:10">
      <c r="A334">
        <v>333</v>
      </c>
      <c r="B334">
        <v>3190</v>
      </c>
      <c r="C334" t="s">
        <v>383</v>
      </c>
      <c r="D334">
        <v>720</v>
      </c>
      <c r="E334" t="s">
        <v>885</v>
      </c>
      <c r="F334" t="s">
        <v>875</v>
      </c>
      <c r="G334" t="s">
        <v>879</v>
      </c>
      <c r="H334">
        <v>663720</v>
      </c>
      <c r="I334" t="s">
        <v>882</v>
      </c>
      <c r="J334">
        <v>96</v>
      </c>
    </row>
    <row r="335" spans="1:10">
      <c r="A335">
        <v>334</v>
      </c>
      <c r="B335">
        <v>3200</v>
      </c>
      <c r="C335" t="s">
        <v>435</v>
      </c>
      <c r="D335">
        <v>720</v>
      </c>
      <c r="E335" t="s">
        <v>885</v>
      </c>
      <c r="F335" t="s">
        <v>875</v>
      </c>
      <c r="G335" t="s">
        <v>879</v>
      </c>
      <c r="H335">
        <v>663720</v>
      </c>
      <c r="I335" t="s">
        <v>882</v>
      </c>
      <c r="J335">
        <v>96</v>
      </c>
    </row>
    <row r="336" spans="1:10">
      <c r="A336">
        <v>335</v>
      </c>
      <c r="B336">
        <v>3210</v>
      </c>
      <c r="C336" t="s">
        <v>865</v>
      </c>
      <c r="D336">
        <v>720</v>
      </c>
      <c r="E336" t="s">
        <v>885</v>
      </c>
      <c r="F336" t="s">
        <v>875</v>
      </c>
      <c r="G336" t="s">
        <v>879</v>
      </c>
      <c r="H336">
        <v>663720</v>
      </c>
      <c r="I336" t="s">
        <v>882</v>
      </c>
      <c r="J336">
        <v>96</v>
      </c>
    </row>
    <row r="337" spans="1:10">
      <c r="A337">
        <v>336</v>
      </c>
      <c r="B337">
        <v>3220</v>
      </c>
      <c r="C337" t="s">
        <v>668</v>
      </c>
      <c r="D337">
        <v>720</v>
      </c>
      <c r="E337" t="s">
        <v>885</v>
      </c>
      <c r="F337" t="s">
        <v>875</v>
      </c>
      <c r="G337" t="s">
        <v>879</v>
      </c>
      <c r="H337">
        <v>663720</v>
      </c>
      <c r="I337" t="s">
        <v>882</v>
      </c>
      <c r="J337">
        <v>96</v>
      </c>
    </row>
    <row r="338" spans="1:10">
      <c r="A338">
        <v>337</v>
      </c>
      <c r="B338">
        <v>3230</v>
      </c>
      <c r="C338" t="s">
        <v>818</v>
      </c>
      <c r="D338">
        <v>720</v>
      </c>
      <c r="E338" t="s">
        <v>885</v>
      </c>
      <c r="F338" t="s">
        <v>875</v>
      </c>
      <c r="G338" t="s">
        <v>879</v>
      </c>
      <c r="H338">
        <v>663720</v>
      </c>
      <c r="I338" t="s">
        <v>882</v>
      </c>
      <c r="J338">
        <v>72</v>
      </c>
    </row>
    <row r="339" spans="1:10">
      <c r="A339">
        <v>338</v>
      </c>
      <c r="B339">
        <v>3231</v>
      </c>
      <c r="C339" t="s">
        <v>234</v>
      </c>
      <c r="D339">
        <v>720</v>
      </c>
      <c r="E339" t="s">
        <v>885</v>
      </c>
      <c r="F339" t="s">
        <v>875</v>
      </c>
      <c r="G339" t="s">
        <v>879</v>
      </c>
      <c r="H339">
        <v>663720</v>
      </c>
      <c r="I339" t="s">
        <v>882</v>
      </c>
      <c r="J339">
        <v>72</v>
      </c>
    </row>
    <row r="340" spans="1:10">
      <c r="A340">
        <v>339</v>
      </c>
      <c r="B340">
        <v>3240</v>
      </c>
      <c r="C340" t="s">
        <v>242</v>
      </c>
      <c r="D340">
        <v>720</v>
      </c>
      <c r="E340" t="s">
        <v>885</v>
      </c>
      <c r="F340" t="s">
        <v>875</v>
      </c>
      <c r="G340" t="s">
        <v>879</v>
      </c>
      <c r="H340">
        <v>663720</v>
      </c>
      <c r="I340" t="s">
        <v>882</v>
      </c>
      <c r="J340">
        <v>120</v>
      </c>
    </row>
    <row r="341" spans="1:10">
      <c r="A341">
        <v>340</v>
      </c>
      <c r="B341">
        <v>3250</v>
      </c>
      <c r="C341" t="s">
        <v>837</v>
      </c>
      <c r="D341">
        <v>720</v>
      </c>
      <c r="E341" t="s">
        <v>885</v>
      </c>
      <c r="F341" t="s">
        <v>875</v>
      </c>
      <c r="G341" t="s">
        <v>879</v>
      </c>
      <c r="H341">
        <v>663720</v>
      </c>
      <c r="I341" t="s">
        <v>882</v>
      </c>
      <c r="J341">
        <v>120</v>
      </c>
    </row>
    <row r="342" spans="1:10">
      <c r="A342">
        <v>341</v>
      </c>
      <c r="B342">
        <v>3260</v>
      </c>
      <c r="C342" t="s">
        <v>261</v>
      </c>
      <c r="D342">
        <v>720</v>
      </c>
      <c r="E342" t="s">
        <v>885</v>
      </c>
      <c r="F342" t="s">
        <v>875</v>
      </c>
      <c r="G342" t="s">
        <v>879</v>
      </c>
      <c r="H342">
        <v>663720</v>
      </c>
      <c r="I342" t="s">
        <v>882</v>
      </c>
      <c r="J342">
        <v>72</v>
      </c>
    </row>
    <row r="343" spans="1:10">
      <c r="A343">
        <v>342</v>
      </c>
      <c r="B343">
        <v>3270</v>
      </c>
      <c r="C343" t="s">
        <v>852</v>
      </c>
      <c r="D343">
        <v>720</v>
      </c>
      <c r="E343" t="s">
        <v>885</v>
      </c>
      <c r="F343" t="s">
        <v>875</v>
      </c>
      <c r="G343" t="s">
        <v>879</v>
      </c>
      <c r="H343">
        <v>663720</v>
      </c>
      <c r="I343" t="s">
        <v>882</v>
      </c>
      <c r="J343">
        <v>96</v>
      </c>
    </row>
    <row r="344" spans="1:10">
      <c r="A344">
        <v>343</v>
      </c>
      <c r="B344">
        <v>3280</v>
      </c>
      <c r="C344" t="s">
        <v>263</v>
      </c>
      <c r="D344">
        <v>720</v>
      </c>
      <c r="E344" t="s">
        <v>885</v>
      </c>
      <c r="F344" t="s">
        <v>875</v>
      </c>
      <c r="G344" t="s">
        <v>879</v>
      </c>
      <c r="H344">
        <v>663720</v>
      </c>
      <c r="I344" t="s">
        <v>882</v>
      </c>
      <c r="J344">
        <v>120</v>
      </c>
    </row>
    <row r="345" spans="1:10">
      <c r="A345">
        <v>344</v>
      </c>
      <c r="B345">
        <v>3290</v>
      </c>
      <c r="C345" t="s">
        <v>380</v>
      </c>
      <c r="D345">
        <v>720</v>
      </c>
      <c r="E345" t="s">
        <v>885</v>
      </c>
      <c r="F345" t="s">
        <v>875</v>
      </c>
      <c r="G345" t="s">
        <v>879</v>
      </c>
      <c r="H345">
        <v>663720</v>
      </c>
      <c r="I345" t="s">
        <v>882</v>
      </c>
      <c r="J345">
        <v>96</v>
      </c>
    </row>
    <row r="346" spans="1:10">
      <c r="A346">
        <v>345</v>
      </c>
      <c r="B346">
        <v>3300</v>
      </c>
      <c r="C346" t="s">
        <v>451</v>
      </c>
      <c r="D346">
        <v>720</v>
      </c>
      <c r="E346" t="s">
        <v>885</v>
      </c>
      <c r="F346" t="s">
        <v>875</v>
      </c>
      <c r="G346" t="s">
        <v>879</v>
      </c>
      <c r="H346">
        <v>663720</v>
      </c>
      <c r="I346" t="s">
        <v>882</v>
      </c>
      <c r="J346">
        <v>96</v>
      </c>
    </row>
    <row r="347" spans="1:10">
      <c r="A347">
        <v>346</v>
      </c>
      <c r="B347">
        <v>3310</v>
      </c>
      <c r="C347" t="s">
        <v>251</v>
      </c>
      <c r="D347">
        <v>720</v>
      </c>
      <c r="E347" t="s">
        <v>885</v>
      </c>
      <c r="F347" t="s">
        <v>875</v>
      </c>
      <c r="G347" t="s">
        <v>879</v>
      </c>
      <c r="H347">
        <v>663720</v>
      </c>
      <c r="I347" t="s">
        <v>882</v>
      </c>
      <c r="J347">
        <v>72</v>
      </c>
    </row>
    <row r="348" spans="1:10">
      <c r="A348">
        <v>347</v>
      </c>
      <c r="B348">
        <v>3320</v>
      </c>
      <c r="C348" t="s">
        <v>720</v>
      </c>
      <c r="D348">
        <v>720</v>
      </c>
      <c r="E348" t="s">
        <v>885</v>
      </c>
      <c r="F348" t="s">
        <v>875</v>
      </c>
      <c r="G348" t="s">
        <v>879</v>
      </c>
      <c r="H348">
        <v>663720</v>
      </c>
      <c r="I348" t="s">
        <v>882</v>
      </c>
      <c r="J348">
        <v>84</v>
      </c>
    </row>
    <row r="349" spans="1:10">
      <c r="A349">
        <v>348</v>
      </c>
      <c r="B349">
        <v>3321</v>
      </c>
      <c r="C349" t="s">
        <v>250</v>
      </c>
      <c r="D349">
        <v>720</v>
      </c>
      <c r="E349" t="s">
        <v>885</v>
      </c>
      <c r="F349" t="s">
        <v>875</v>
      </c>
      <c r="G349" t="s">
        <v>879</v>
      </c>
      <c r="H349">
        <v>663720</v>
      </c>
      <c r="I349" t="s">
        <v>882</v>
      </c>
      <c r="J349">
        <v>84</v>
      </c>
    </row>
    <row r="350" spans="1:10">
      <c r="A350">
        <v>349</v>
      </c>
      <c r="B350">
        <v>3330</v>
      </c>
      <c r="C350" t="s">
        <v>718</v>
      </c>
      <c r="D350">
        <v>720</v>
      </c>
      <c r="E350" t="s">
        <v>885</v>
      </c>
      <c r="F350" t="s">
        <v>875</v>
      </c>
      <c r="G350" t="s">
        <v>879</v>
      </c>
      <c r="H350">
        <v>663720</v>
      </c>
      <c r="I350" t="s">
        <v>882</v>
      </c>
      <c r="J350">
        <v>84</v>
      </c>
    </row>
    <row r="351" spans="1:10">
      <c r="A351">
        <v>350</v>
      </c>
      <c r="B351">
        <v>3350</v>
      </c>
      <c r="C351" t="s">
        <v>729</v>
      </c>
      <c r="D351">
        <v>720</v>
      </c>
      <c r="E351" t="s">
        <v>885</v>
      </c>
      <c r="F351" t="s">
        <v>875</v>
      </c>
      <c r="G351" t="s">
        <v>879</v>
      </c>
      <c r="H351">
        <v>663720</v>
      </c>
      <c r="I351" t="s">
        <v>882</v>
      </c>
      <c r="J351">
        <v>72</v>
      </c>
    </row>
    <row r="352" spans="1:10">
      <c r="A352">
        <v>351</v>
      </c>
      <c r="B352">
        <v>3360</v>
      </c>
      <c r="C352" t="s">
        <v>719</v>
      </c>
      <c r="D352">
        <v>720</v>
      </c>
      <c r="E352" t="s">
        <v>885</v>
      </c>
      <c r="F352" t="s">
        <v>875</v>
      </c>
      <c r="G352" t="s">
        <v>879</v>
      </c>
      <c r="H352">
        <v>663720</v>
      </c>
      <c r="I352" t="s">
        <v>882</v>
      </c>
      <c r="J352">
        <v>72</v>
      </c>
    </row>
    <row r="353" spans="1:10">
      <c r="A353">
        <v>352</v>
      </c>
      <c r="B353">
        <v>3370</v>
      </c>
      <c r="C353" t="s">
        <v>463</v>
      </c>
      <c r="D353">
        <v>720</v>
      </c>
      <c r="E353" t="s">
        <v>885</v>
      </c>
      <c r="F353" t="s">
        <v>875</v>
      </c>
      <c r="G353" t="s">
        <v>879</v>
      </c>
      <c r="H353">
        <v>663720</v>
      </c>
      <c r="I353" t="s">
        <v>882</v>
      </c>
      <c r="J353">
        <v>72</v>
      </c>
    </row>
    <row r="354" spans="1:10">
      <c r="A354">
        <v>353</v>
      </c>
      <c r="B354">
        <v>3390</v>
      </c>
      <c r="C354" t="s">
        <v>381</v>
      </c>
      <c r="D354">
        <v>720</v>
      </c>
      <c r="E354" t="s">
        <v>885</v>
      </c>
      <c r="F354" t="s">
        <v>875</v>
      </c>
      <c r="G354" t="s">
        <v>879</v>
      </c>
      <c r="H354">
        <v>663720</v>
      </c>
      <c r="I354" t="s">
        <v>882</v>
      </c>
      <c r="J354">
        <v>72</v>
      </c>
    </row>
    <row r="355" spans="1:10">
      <c r="A355">
        <v>354</v>
      </c>
      <c r="B355">
        <v>3400</v>
      </c>
      <c r="C355" t="s">
        <v>521</v>
      </c>
      <c r="D355">
        <v>720</v>
      </c>
      <c r="E355" t="s">
        <v>885</v>
      </c>
      <c r="F355" t="s">
        <v>875</v>
      </c>
      <c r="G355" t="s">
        <v>879</v>
      </c>
      <c r="H355">
        <v>663720</v>
      </c>
      <c r="I355" t="s">
        <v>882</v>
      </c>
      <c r="J355">
        <v>96</v>
      </c>
    </row>
    <row r="356" spans="1:10">
      <c r="A356">
        <v>355</v>
      </c>
      <c r="B356">
        <v>3410</v>
      </c>
      <c r="C356" t="s">
        <v>777</v>
      </c>
      <c r="D356">
        <v>720</v>
      </c>
      <c r="E356" t="s">
        <v>885</v>
      </c>
      <c r="F356" t="s">
        <v>875</v>
      </c>
      <c r="G356" t="s">
        <v>879</v>
      </c>
      <c r="H356">
        <v>663720</v>
      </c>
      <c r="I356" t="s">
        <v>882</v>
      </c>
      <c r="J356">
        <v>96</v>
      </c>
    </row>
    <row r="357" spans="1:10">
      <c r="A357">
        <v>356</v>
      </c>
      <c r="B357">
        <v>3420</v>
      </c>
      <c r="C357" t="s">
        <v>780</v>
      </c>
      <c r="D357">
        <v>720</v>
      </c>
      <c r="E357" t="s">
        <v>885</v>
      </c>
      <c r="F357" t="s">
        <v>875</v>
      </c>
      <c r="G357" t="s">
        <v>879</v>
      </c>
      <c r="H357">
        <v>663720</v>
      </c>
      <c r="I357" t="s">
        <v>882</v>
      </c>
      <c r="J357">
        <v>96</v>
      </c>
    </row>
    <row r="358" spans="1:10">
      <c r="A358">
        <v>357</v>
      </c>
      <c r="B358">
        <v>3430</v>
      </c>
      <c r="C358" t="s">
        <v>782</v>
      </c>
      <c r="D358">
        <v>720</v>
      </c>
      <c r="E358" t="s">
        <v>885</v>
      </c>
      <c r="F358" t="s">
        <v>875</v>
      </c>
      <c r="G358" t="s">
        <v>879</v>
      </c>
      <c r="H358">
        <v>663720</v>
      </c>
      <c r="I358" t="s">
        <v>882</v>
      </c>
      <c r="J358">
        <v>96</v>
      </c>
    </row>
    <row r="359" spans="1:10">
      <c r="A359">
        <v>358</v>
      </c>
      <c r="B359">
        <v>3440</v>
      </c>
      <c r="C359" t="s">
        <v>763</v>
      </c>
      <c r="D359">
        <v>720</v>
      </c>
      <c r="E359" t="s">
        <v>885</v>
      </c>
      <c r="F359" t="s">
        <v>875</v>
      </c>
      <c r="G359" t="s">
        <v>879</v>
      </c>
      <c r="H359">
        <v>663720</v>
      </c>
      <c r="I359" t="s">
        <v>882</v>
      </c>
      <c r="J359">
        <v>96</v>
      </c>
    </row>
    <row r="360" spans="1:10">
      <c r="A360">
        <v>359</v>
      </c>
      <c r="B360">
        <v>3450</v>
      </c>
      <c r="C360" t="s">
        <v>581</v>
      </c>
      <c r="D360">
        <v>720</v>
      </c>
      <c r="E360" t="s">
        <v>885</v>
      </c>
      <c r="F360" t="s">
        <v>875</v>
      </c>
      <c r="G360" t="s">
        <v>879</v>
      </c>
      <c r="H360">
        <v>663720</v>
      </c>
      <c r="I360" t="s">
        <v>882</v>
      </c>
      <c r="J360">
        <v>96</v>
      </c>
    </row>
    <row r="361" spans="1:10">
      <c r="A361">
        <v>360</v>
      </c>
      <c r="B361">
        <v>3460</v>
      </c>
      <c r="C361" t="s">
        <v>617</v>
      </c>
      <c r="D361">
        <v>720</v>
      </c>
      <c r="E361" t="s">
        <v>885</v>
      </c>
      <c r="F361" t="s">
        <v>875</v>
      </c>
      <c r="G361" t="s">
        <v>879</v>
      </c>
      <c r="H361">
        <v>663720</v>
      </c>
      <c r="I361" t="s">
        <v>882</v>
      </c>
      <c r="J361">
        <v>96</v>
      </c>
    </row>
    <row r="362" spans="1:10">
      <c r="A362">
        <v>361</v>
      </c>
      <c r="B362">
        <v>3480</v>
      </c>
      <c r="C362" t="s">
        <v>248</v>
      </c>
      <c r="D362">
        <v>720</v>
      </c>
      <c r="E362" t="s">
        <v>885</v>
      </c>
      <c r="F362" t="s">
        <v>875</v>
      </c>
      <c r="G362" t="s">
        <v>879</v>
      </c>
      <c r="H362">
        <v>663720</v>
      </c>
      <c r="I362" t="s">
        <v>882</v>
      </c>
      <c r="J362">
        <v>96</v>
      </c>
    </row>
    <row r="363" spans="1:10">
      <c r="A363">
        <v>362</v>
      </c>
      <c r="B363">
        <v>3490</v>
      </c>
      <c r="C363" t="s">
        <v>248</v>
      </c>
      <c r="D363">
        <v>720</v>
      </c>
      <c r="E363" t="s">
        <v>885</v>
      </c>
      <c r="F363" t="s">
        <v>875</v>
      </c>
      <c r="G363" t="s">
        <v>879</v>
      </c>
      <c r="H363">
        <v>663720</v>
      </c>
      <c r="I363" t="s">
        <v>882</v>
      </c>
      <c r="J363">
        <v>96</v>
      </c>
    </row>
    <row r="364" spans="1:10">
      <c r="A364">
        <v>363</v>
      </c>
      <c r="B364">
        <v>3500</v>
      </c>
      <c r="C364" t="s">
        <v>176</v>
      </c>
      <c r="D364">
        <v>720</v>
      </c>
      <c r="E364" t="s">
        <v>885</v>
      </c>
      <c r="F364" t="s">
        <v>875</v>
      </c>
      <c r="G364" t="s">
        <v>879</v>
      </c>
      <c r="H364">
        <v>663720</v>
      </c>
      <c r="I364" t="s">
        <v>882</v>
      </c>
      <c r="J364">
        <v>96</v>
      </c>
    </row>
    <row r="365" spans="1:10">
      <c r="A365">
        <v>364</v>
      </c>
      <c r="B365">
        <v>3510</v>
      </c>
      <c r="C365" t="s">
        <v>821</v>
      </c>
      <c r="D365">
        <v>720</v>
      </c>
      <c r="E365" t="s">
        <v>885</v>
      </c>
      <c r="F365" t="s">
        <v>875</v>
      </c>
      <c r="G365" t="s">
        <v>879</v>
      </c>
      <c r="H365">
        <v>663720</v>
      </c>
      <c r="I365" t="s">
        <v>882</v>
      </c>
      <c r="J365">
        <v>96</v>
      </c>
    </row>
    <row r="366" spans="1:10">
      <c r="A366">
        <v>365</v>
      </c>
      <c r="B366">
        <v>3520</v>
      </c>
      <c r="C366" t="s">
        <v>846</v>
      </c>
      <c r="D366">
        <v>720</v>
      </c>
      <c r="E366" t="s">
        <v>885</v>
      </c>
      <c r="F366" t="s">
        <v>875</v>
      </c>
      <c r="G366" t="s">
        <v>879</v>
      </c>
      <c r="H366">
        <v>663720</v>
      </c>
      <c r="I366" t="s">
        <v>882</v>
      </c>
      <c r="J366">
        <v>96</v>
      </c>
    </row>
    <row r="367" spans="1:10">
      <c r="A367">
        <v>366</v>
      </c>
      <c r="B367">
        <v>3530</v>
      </c>
      <c r="C367" t="s">
        <v>847</v>
      </c>
      <c r="D367">
        <v>720</v>
      </c>
      <c r="E367" t="s">
        <v>885</v>
      </c>
      <c r="F367" t="s">
        <v>875</v>
      </c>
      <c r="G367" t="s">
        <v>879</v>
      </c>
      <c r="H367">
        <v>663720</v>
      </c>
      <c r="I367" t="s">
        <v>882</v>
      </c>
      <c r="J367">
        <v>120</v>
      </c>
    </row>
    <row r="368" spans="1:10">
      <c r="A368">
        <v>367</v>
      </c>
      <c r="B368">
        <v>3540</v>
      </c>
      <c r="C368" t="s">
        <v>688</v>
      </c>
      <c r="D368">
        <v>720</v>
      </c>
      <c r="E368" t="s">
        <v>885</v>
      </c>
      <c r="F368" t="s">
        <v>875</v>
      </c>
      <c r="G368" t="s">
        <v>879</v>
      </c>
      <c r="H368">
        <v>663720</v>
      </c>
      <c r="I368" t="s">
        <v>882</v>
      </c>
      <c r="J368">
        <v>120</v>
      </c>
    </row>
    <row r="369" spans="1:10">
      <c r="A369">
        <v>368</v>
      </c>
      <c r="B369">
        <v>3560</v>
      </c>
      <c r="C369" t="s">
        <v>197</v>
      </c>
      <c r="D369">
        <v>720</v>
      </c>
      <c r="E369" t="s">
        <v>885</v>
      </c>
      <c r="F369" t="s">
        <v>875</v>
      </c>
      <c r="G369" t="s">
        <v>879</v>
      </c>
      <c r="H369">
        <v>663720</v>
      </c>
      <c r="I369" t="s">
        <v>882</v>
      </c>
      <c r="J369">
        <v>96</v>
      </c>
    </row>
    <row r="370" spans="1:10">
      <c r="A370">
        <v>369</v>
      </c>
      <c r="B370">
        <v>3590</v>
      </c>
      <c r="C370" t="s">
        <v>378</v>
      </c>
      <c r="D370">
        <v>720</v>
      </c>
      <c r="E370" t="s">
        <v>885</v>
      </c>
      <c r="F370" t="s">
        <v>875</v>
      </c>
      <c r="G370" t="s">
        <v>879</v>
      </c>
      <c r="H370">
        <v>663720</v>
      </c>
      <c r="I370" t="s">
        <v>882</v>
      </c>
      <c r="J370">
        <v>96</v>
      </c>
    </row>
    <row r="371" spans="1:10">
      <c r="A371">
        <v>370</v>
      </c>
      <c r="B371">
        <v>3600</v>
      </c>
      <c r="C371" t="s">
        <v>809</v>
      </c>
      <c r="D371">
        <v>720</v>
      </c>
      <c r="E371" t="s">
        <v>885</v>
      </c>
      <c r="F371" t="s">
        <v>875</v>
      </c>
      <c r="G371" t="s">
        <v>879</v>
      </c>
      <c r="H371">
        <v>663720</v>
      </c>
      <c r="I371" t="s">
        <v>882</v>
      </c>
      <c r="J371">
        <v>96</v>
      </c>
    </row>
    <row r="372" spans="1:10">
      <c r="A372">
        <v>371</v>
      </c>
      <c r="B372">
        <v>3610</v>
      </c>
      <c r="C372" t="s">
        <v>678</v>
      </c>
      <c r="D372">
        <v>720</v>
      </c>
      <c r="E372" t="s">
        <v>885</v>
      </c>
      <c r="F372" t="s">
        <v>875</v>
      </c>
      <c r="G372" t="s">
        <v>879</v>
      </c>
      <c r="H372">
        <v>663720</v>
      </c>
      <c r="I372" t="s">
        <v>882</v>
      </c>
      <c r="J372">
        <v>96</v>
      </c>
    </row>
    <row r="373" spans="1:10">
      <c r="A373">
        <v>372</v>
      </c>
      <c r="B373">
        <v>3620</v>
      </c>
      <c r="C373" t="s">
        <v>703</v>
      </c>
      <c r="D373">
        <v>720</v>
      </c>
      <c r="E373" t="s">
        <v>885</v>
      </c>
      <c r="F373" t="s">
        <v>875</v>
      </c>
      <c r="G373" t="s">
        <v>879</v>
      </c>
      <c r="H373">
        <v>663720</v>
      </c>
      <c r="I373" t="s">
        <v>882</v>
      </c>
      <c r="J373">
        <v>96</v>
      </c>
    </row>
    <row r="374" spans="1:10">
      <c r="A374">
        <v>373</v>
      </c>
      <c r="B374">
        <v>3630</v>
      </c>
      <c r="C374" t="s">
        <v>321</v>
      </c>
      <c r="D374">
        <v>720</v>
      </c>
      <c r="E374" t="s">
        <v>885</v>
      </c>
      <c r="F374" t="s">
        <v>875</v>
      </c>
      <c r="G374" t="s">
        <v>879</v>
      </c>
      <c r="H374">
        <v>663720</v>
      </c>
      <c r="I374" t="s">
        <v>882</v>
      </c>
      <c r="J374">
        <v>96</v>
      </c>
    </row>
    <row r="375" spans="1:10">
      <c r="A375">
        <v>374</v>
      </c>
      <c r="B375">
        <v>3640</v>
      </c>
      <c r="C375" t="s">
        <v>508</v>
      </c>
      <c r="D375">
        <v>720</v>
      </c>
      <c r="E375" t="s">
        <v>885</v>
      </c>
      <c r="F375" t="s">
        <v>875</v>
      </c>
      <c r="G375" t="s">
        <v>879</v>
      </c>
      <c r="H375">
        <v>663720</v>
      </c>
      <c r="I375" t="s">
        <v>882</v>
      </c>
      <c r="J375">
        <v>96</v>
      </c>
    </row>
    <row r="376" spans="1:10">
      <c r="A376">
        <v>375</v>
      </c>
      <c r="B376">
        <v>3650</v>
      </c>
      <c r="C376" t="s">
        <v>500</v>
      </c>
      <c r="D376">
        <v>720</v>
      </c>
      <c r="E376" t="s">
        <v>885</v>
      </c>
      <c r="F376" t="s">
        <v>875</v>
      </c>
      <c r="G376" t="s">
        <v>879</v>
      </c>
      <c r="H376">
        <v>663720</v>
      </c>
      <c r="I376" t="s">
        <v>882</v>
      </c>
      <c r="J376">
        <v>96</v>
      </c>
    </row>
    <row r="377" spans="1:10">
      <c r="A377">
        <v>376</v>
      </c>
      <c r="B377">
        <v>3660</v>
      </c>
      <c r="C377" t="s">
        <v>457</v>
      </c>
      <c r="D377">
        <v>720</v>
      </c>
      <c r="E377" t="s">
        <v>885</v>
      </c>
      <c r="F377" t="s">
        <v>875</v>
      </c>
      <c r="G377" t="s">
        <v>879</v>
      </c>
      <c r="H377">
        <v>663720</v>
      </c>
      <c r="I377" t="s">
        <v>882</v>
      </c>
      <c r="J377">
        <v>96</v>
      </c>
    </row>
    <row r="378" spans="1:10">
      <c r="A378">
        <v>377</v>
      </c>
      <c r="B378">
        <v>3670</v>
      </c>
      <c r="C378" t="s">
        <v>215</v>
      </c>
      <c r="D378">
        <v>720</v>
      </c>
      <c r="E378" t="s">
        <v>885</v>
      </c>
      <c r="F378" t="s">
        <v>875</v>
      </c>
      <c r="G378" t="s">
        <v>879</v>
      </c>
      <c r="H378">
        <v>663720</v>
      </c>
      <c r="I378" t="s">
        <v>882</v>
      </c>
      <c r="J378">
        <v>96</v>
      </c>
    </row>
    <row r="379" spans="1:10">
      <c r="A379">
        <v>378</v>
      </c>
      <c r="B379">
        <v>3680</v>
      </c>
      <c r="C379" t="s">
        <v>180</v>
      </c>
      <c r="D379">
        <v>720</v>
      </c>
      <c r="E379" t="s">
        <v>885</v>
      </c>
      <c r="F379" t="s">
        <v>875</v>
      </c>
      <c r="G379" t="s">
        <v>879</v>
      </c>
      <c r="H379">
        <v>663720</v>
      </c>
      <c r="I379" t="s">
        <v>882</v>
      </c>
      <c r="J379">
        <v>96</v>
      </c>
    </row>
    <row r="380" spans="1:10">
      <c r="A380">
        <v>379</v>
      </c>
      <c r="B380">
        <v>3690</v>
      </c>
      <c r="C380" t="s">
        <v>379</v>
      </c>
      <c r="D380">
        <v>720</v>
      </c>
      <c r="E380" t="s">
        <v>885</v>
      </c>
      <c r="F380" t="s">
        <v>875</v>
      </c>
      <c r="G380" t="s">
        <v>879</v>
      </c>
      <c r="H380">
        <v>663720</v>
      </c>
      <c r="I380" t="s">
        <v>882</v>
      </c>
      <c r="J380">
        <v>96</v>
      </c>
    </row>
    <row r="381" spans="1:10">
      <c r="A381">
        <v>380</v>
      </c>
      <c r="B381">
        <v>3700</v>
      </c>
      <c r="C381" t="s">
        <v>523</v>
      </c>
      <c r="D381">
        <v>720</v>
      </c>
      <c r="E381" t="s">
        <v>885</v>
      </c>
      <c r="F381" t="s">
        <v>875</v>
      </c>
      <c r="G381" t="s">
        <v>879</v>
      </c>
      <c r="H381">
        <v>663720</v>
      </c>
      <c r="I381" t="s">
        <v>882</v>
      </c>
      <c r="J381">
        <v>96</v>
      </c>
    </row>
    <row r="382" spans="1:10">
      <c r="A382">
        <v>381</v>
      </c>
      <c r="B382">
        <v>3710</v>
      </c>
      <c r="C382" t="s">
        <v>827</v>
      </c>
      <c r="D382">
        <v>720</v>
      </c>
      <c r="E382" t="s">
        <v>885</v>
      </c>
      <c r="F382" t="s">
        <v>875</v>
      </c>
      <c r="G382" t="s">
        <v>879</v>
      </c>
      <c r="H382">
        <v>663720</v>
      </c>
      <c r="I382" t="s">
        <v>882</v>
      </c>
      <c r="J382">
        <v>72</v>
      </c>
    </row>
    <row r="383" spans="1:10">
      <c r="A383">
        <v>382</v>
      </c>
      <c r="B383">
        <v>3720</v>
      </c>
      <c r="C383" t="s">
        <v>644</v>
      </c>
      <c r="D383">
        <v>720</v>
      </c>
      <c r="E383" t="s">
        <v>885</v>
      </c>
      <c r="F383" t="s">
        <v>875</v>
      </c>
      <c r="G383" t="s">
        <v>879</v>
      </c>
      <c r="H383">
        <v>663720</v>
      </c>
      <c r="I383" t="s">
        <v>882</v>
      </c>
      <c r="J383">
        <v>72</v>
      </c>
    </row>
    <row r="384" spans="1:10">
      <c r="A384">
        <v>383</v>
      </c>
      <c r="B384">
        <v>3730</v>
      </c>
      <c r="C384" t="s">
        <v>509</v>
      </c>
      <c r="D384">
        <v>720</v>
      </c>
      <c r="E384" t="s">
        <v>885</v>
      </c>
      <c r="F384" t="s">
        <v>875</v>
      </c>
      <c r="G384" t="s">
        <v>879</v>
      </c>
      <c r="H384">
        <v>663720</v>
      </c>
      <c r="I384" t="s">
        <v>882</v>
      </c>
      <c r="J384">
        <v>96</v>
      </c>
    </row>
    <row r="385" spans="1:10">
      <c r="A385">
        <v>384</v>
      </c>
      <c r="B385">
        <v>3740</v>
      </c>
      <c r="C385" t="s">
        <v>562</v>
      </c>
      <c r="D385">
        <v>720</v>
      </c>
      <c r="E385" t="s">
        <v>885</v>
      </c>
      <c r="F385" t="s">
        <v>875</v>
      </c>
      <c r="G385" t="s">
        <v>879</v>
      </c>
      <c r="H385">
        <v>663720</v>
      </c>
      <c r="I385" t="s">
        <v>882</v>
      </c>
      <c r="J385">
        <v>72</v>
      </c>
    </row>
    <row r="386" spans="1:10">
      <c r="A386">
        <v>385</v>
      </c>
      <c r="B386">
        <v>3750</v>
      </c>
      <c r="C386" t="s">
        <v>623</v>
      </c>
      <c r="D386">
        <v>720</v>
      </c>
      <c r="E386" t="s">
        <v>885</v>
      </c>
      <c r="F386" t="s">
        <v>875</v>
      </c>
      <c r="G386" t="s">
        <v>879</v>
      </c>
      <c r="H386">
        <v>663720</v>
      </c>
      <c r="I386" t="s">
        <v>882</v>
      </c>
      <c r="J386">
        <v>72</v>
      </c>
    </row>
    <row r="387" spans="1:10">
      <c r="A387">
        <v>386</v>
      </c>
      <c r="B387">
        <v>3770</v>
      </c>
      <c r="C387" t="s">
        <v>510</v>
      </c>
      <c r="D387">
        <v>720</v>
      </c>
      <c r="E387" t="s">
        <v>885</v>
      </c>
      <c r="F387" t="s">
        <v>875</v>
      </c>
      <c r="G387" t="s">
        <v>879</v>
      </c>
      <c r="H387">
        <v>663720</v>
      </c>
      <c r="I387" t="s">
        <v>882</v>
      </c>
      <c r="J387">
        <v>72</v>
      </c>
    </row>
    <row r="388" spans="1:10">
      <c r="A388">
        <v>387</v>
      </c>
      <c r="B388">
        <v>3780</v>
      </c>
      <c r="C388" t="s">
        <v>331</v>
      </c>
      <c r="D388">
        <v>720</v>
      </c>
      <c r="E388" t="s">
        <v>885</v>
      </c>
      <c r="F388" t="s">
        <v>875</v>
      </c>
      <c r="G388" t="s">
        <v>879</v>
      </c>
      <c r="H388">
        <v>663720</v>
      </c>
      <c r="I388" t="s">
        <v>882</v>
      </c>
      <c r="J388">
        <v>72</v>
      </c>
    </row>
    <row r="389" spans="1:10">
      <c r="A389">
        <v>388</v>
      </c>
      <c r="B389">
        <v>3790</v>
      </c>
      <c r="C389" t="s">
        <v>350</v>
      </c>
      <c r="D389">
        <v>720</v>
      </c>
      <c r="E389" t="s">
        <v>885</v>
      </c>
      <c r="F389" t="s">
        <v>875</v>
      </c>
      <c r="G389" t="s">
        <v>879</v>
      </c>
      <c r="H389">
        <v>663720</v>
      </c>
      <c r="I389" t="s">
        <v>882</v>
      </c>
      <c r="J389">
        <v>72</v>
      </c>
    </row>
    <row r="390" spans="1:10">
      <c r="A390">
        <v>389</v>
      </c>
      <c r="B390">
        <v>3800</v>
      </c>
      <c r="C390" t="s">
        <v>279</v>
      </c>
      <c r="D390">
        <v>720</v>
      </c>
      <c r="E390" t="s">
        <v>885</v>
      </c>
      <c r="F390" t="s">
        <v>875</v>
      </c>
      <c r="G390" t="s">
        <v>879</v>
      </c>
      <c r="H390">
        <v>663720</v>
      </c>
      <c r="I390" t="s">
        <v>882</v>
      </c>
      <c r="J390">
        <v>72</v>
      </c>
    </row>
    <row r="391" spans="1:10">
      <c r="A391">
        <v>390</v>
      </c>
      <c r="B391">
        <v>3810</v>
      </c>
      <c r="C391" t="s">
        <v>511</v>
      </c>
      <c r="D391">
        <v>720</v>
      </c>
      <c r="E391" t="s">
        <v>885</v>
      </c>
      <c r="F391" t="s">
        <v>875</v>
      </c>
      <c r="G391" t="s">
        <v>879</v>
      </c>
      <c r="H391">
        <v>663720</v>
      </c>
      <c r="I391" t="s">
        <v>882</v>
      </c>
      <c r="J391">
        <v>72</v>
      </c>
    </row>
    <row r="392" spans="1:10">
      <c r="A392">
        <v>391</v>
      </c>
      <c r="B392">
        <v>3850</v>
      </c>
      <c r="C392" t="s">
        <v>594</v>
      </c>
      <c r="D392">
        <v>720</v>
      </c>
      <c r="E392" t="s">
        <v>885</v>
      </c>
      <c r="F392" t="s">
        <v>875</v>
      </c>
      <c r="G392" t="s">
        <v>879</v>
      </c>
      <c r="H392">
        <v>663720</v>
      </c>
      <c r="I392" t="s">
        <v>882</v>
      </c>
      <c r="J392">
        <v>72</v>
      </c>
    </row>
    <row r="393" spans="1:10">
      <c r="A393">
        <v>392</v>
      </c>
      <c r="B393">
        <v>3860</v>
      </c>
      <c r="C393" t="s">
        <v>529</v>
      </c>
      <c r="D393">
        <v>720</v>
      </c>
      <c r="E393" t="s">
        <v>885</v>
      </c>
      <c r="F393" t="s">
        <v>875</v>
      </c>
      <c r="G393" t="s">
        <v>879</v>
      </c>
      <c r="H393">
        <v>663720</v>
      </c>
      <c r="I393" t="s">
        <v>882</v>
      </c>
      <c r="J393">
        <v>72</v>
      </c>
    </row>
    <row r="394" spans="1:10">
      <c r="A394">
        <v>393</v>
      </c>
      <c r="B394">
        <v>3870</v>
      </c>
      <c r="C394" t="s">
        <v>268</v>
      </c>
      <c r="D394">
        <v>720</v>
      </c>
      <c r="E394" t="s">
        <v>885</v>
      </c>
      <c r="F394" t="s">
        <v>875</v>
      </c>
      <c r="G394" t="s">
        <v>879</v>
      </c>
      <c r="H394">
        <v>663720</v>
      </c>
      <c r="I394" t="s">
        <v>882</v>
      </c>
      <c r="J394">
        <v>72</v>
      </c>
    </row>
    <row r="395" spans="1:10">
      <c r="A395">
        <v>394</v>
      </c>
      <c r="B395">
        <v>3880</v>
      </c>
      <c r="C395" t="s">
        <v>327</v>
      </c>
      <c r="D395">
        <v>720</v>
      </c>
      <c r="E395" t="s">
        <v>885</v>
      </c>
      <c r="F395" t="s">
        <v>875</v>
      </c>
      <c r="G395" t="s">
        <v>879</v>
      </c>
      <c r="H395">
        <v>663720</v>
      </c>
      <c r="I395" t="s">
        <v>882</v>
      </c>
      <c r="J395">
        <v>72</v>
      </c>
    </row>
    <row r="396" spans="1:10">
      <c r="A396">
        <v>395</v>
      </c>
      <c r="B396">
        <v>3890</v>
      </c>
      <c r="C396" t="s">
        <v>344</v>
      </c>
      <c r="D396">
        <v>720</v>
      </c>
      <c r="E396" t="s">
        <v>885</v>
      </c>
      <c r="F396" t="s">
        <v>875</v>
      </c>
      <c r="G396" t="s">
        <v>879</v>
      </c>
      <c r="H396">
        <v>663720</v>
      </c>
      <c r="I396" t="s">
        <v>882</v>
      </c>
      <c r="J396">
        <v>72</v>
      </c>
    </row>
    <row r="397" spans="1:10">
      <c r="A397">
        <v>396</v>
      </c>
      <c r="B397">
        <v>3900</v>
      </c>
      <c r="C397" t="s">
        <v>220</v>
      </c>
      <c r="D397">
        <v>720</v>
      </c>
      <c r="E397" t="s">
        <v>885</v>
      </c>
      <c r="F397" t="s">
        <v>875</v>
      </c>
      <c r="G397" t="s">
        <v>879</v>
      </c>
      <c r="H397">
        <v>663720</v>
      </c>
      <c r="I397" t="s">
        <v>882</v>
      </c>
      <c r="J397">
        <v>72</v>
      </c>
    </row>
    <row r="398" spans="1:10">
      <c r="A398">
        <v>397</v>
      </c>
      <c r="B398">
        <v>3910</v>
      </c>
      <c r="C398" t="s">
        <v>239</v>
      </c>
      <c r="D398">
        <v>720</v>
      </c>
      <c r="E398" t="s">
        <v>885</v>
      </c>
      <c r="F398" t="s">
        <v>875</v>
      </c>
      <c r="G398" t="s">
        <v>879</v>
      </c>
      <c r="H398">
        <v>663720</v>
      </c>
      <c r="I398" t="s">
        <v>882</v>
      </c>
      <c r="J398">
        <v>96</v>
      </c>
    </row>
    <row r="399" spans="1:10">
      <c r="A399">
        <v>398</v>
      </c>
      <c r="B399">
        <v>3920</v>
      </c>
      <c r="C399" t="s">
        <v>760</v>
      </c>
      <c r="D399">
        <v>720</v>
      </c>
      <c r="E399" t="s">
        <v>885</v>
      </c>
      <c r="F399" t="s">
        <v>875</v>
      </c>
      <c r="G399" t="s">
        <v>879</v>
      </c>
      <c r="H399">
        <v>663720</v>
      </c>
      <c r="I399" t="s">
        <v>882</v>
      </c>
      <c r="J399">
        <v>96</v>
      </c>
    </row>
    <row r="400" spans="1:10">
      <c r="A400">
        <v>399</v>
      </c>
      <c r="B400">
        <v>3940</v>
      </c>
      <c r="C400" t="s">
        <v>563</v>
      </c>
      <c r="D400">
        <v>720</v>
      </c>
      <c r="E400" t="s">
        <v>885</v>
      </c>
      <c r="F400" t="s">
        <v>875</v>
      </c>
      <c r="G400" t="s">
        <v>879</v>
      </c>
      <c r="H400">
        <v>663720</v>
      </c>
      <c r="I400" t="s">
        <v>882</v>
      </c>
      <c r="J400">
        <v>96</v>
      </c>
    </row>
    <row r="401" spans="1:10">
      <c r="A401">
        <v>400</v>
      </c>
      <c r="B401">
        <v>3950</v>
      </c>
      <c r="C401" t="s">
        <v>221</v>
      </c>
      <c r="D401">
        <v>720</v>
      </c>
      <c r="E401" t="s">
        <v>885</v>
      </c>
      <c r="F401" t="s">
        <v>875</v>
      </c>
      <c r="G401" t="s">
        <v>879</v>
      </c>
      <c r="H401">
        <v>663720</v>
      </c>
      <c r="I401" t="s">
        <v>882</v>
      </c>
      <c r="J401">
        <v>96</v>
      </c>
    </row>
    <row r="402" spans="1:10">
      <c r="A402">
        <v>401</v>
      </c>
      <c r="B402">
        <v>3960</v>
      </c>
      <c r="C402" t="s">
        <v>476</v>
      </c>
      <c r="D402">
        <v>720</v>
      </c>
      <c r="E402" t="s">
        <v>885</v>
      </c>
      <c r="F402" t="s">
        <v>875</v>
      </c>
      <c r="G402" t="s">
        <v>879</v>
      </c>
      <c r="H402">
        <v>663720</v>
      </c>
      <c r="I402" t="s">
        <v>882</v>
      </c>
      <c r="J402">
        <v>96</v>
      </c>
    </row>
    <row r="403" spans="1:10">
      <c r="A403">
        <v>402</v>
      </c>
      <c r="B403">
        <v>3970</v>
      </c>
      <c r="C403" t="s">
        <v>792</v>
      </c>
      <c r="D403">
        <v>720</v>
      </c>
      <c r="E403" t="s">
        <v>885</v>
      </c>
      <c r="F403" t="s">
        <v>875</v>
      </c>
      <c r="G403" t="s">
        <v>879</v>
      </c>
      <c r="H403">
        <v>663720</v>
      </c>
      <c r="I403" t="s">
        <v>882</v>
      </c>
      <c r="J403">
        <v>144</v>
      </c>
    </row>
    <row r="404" spans="1:10">
      <c r="A404">
        <v>403</v>
      </c>
      <c r="B404">
        <v>3980</v>
      </c>
      <c r="C404" t="s">
        <v>698</v>
      </c>
      <c r="D404">
        <v>720</v>
      </c>
      <c r="E404" t="s">
        <v>885</v>
      </c>
      <c r="F404" t="s">
        <v>875</v>
      </c>
      <c r="G404" t="s">
        <v>879</v>
      </c>
      <c r="H404">
        <v>663720</v>
      </c>
      <c r="I404" t="s">
        <v>882</v>
      </c>
      <c r="J404">
        <v>144</v>
      </c>
    </row>
    <row r="405" spans="1:10">
      <c r="A405">
        <v>404</v>
      </c>
      <c r="B405">
        <v>4000</v>
      </c>
      <c r="C405" t="s">
        <v>432</v>
      </c>
      <c r="D405">
        <v>720</v>
      </c>
      <c r="E405" t="s">
        <v>885</v>
      </c>
      <c r="F405" t="s">
        <v>875</v>
      </c>
      <c r="G405" t="s">
        <v>879</v>
      </c>
      <c r="H405">
        <v>663720</v>
      </c>
      <c r="I405" t="s">
        <v>882</v>
      </c>
      <c r="J405">
        <v>120</v>
      </c>
    </row>
    <row r="406" spans="1:10">
      <c r="A406">
        <v>405</v>
      </c>
      <c r="B406">
        <v>4010</v>
      </c>
      <c r="C406" t="s">
        <v>434</v>
      </c>
      <c r="D406">
        <v>720</v>
      </c>
      <c r="E406" t="s">
        <v>885</v>
      </c>
      <c r="F406" t="s">
        <v>875</v>
      </c>
      <c r="G406" t="s">
        <v>879</v>
      </c>
      <c r="H406">
        <v>663720</v>
      </c>
      <c r="I406" t="s">
        <v>882</v>
      </c>
      <c r="J406">
        <v>120</v>
      </c>
    </row>
    <row r="407" spans="1:10">
      <c r="A407">
        <v>406</v>
      </c>
      <c r="B407">
        <v>4011</v>
      </c>
      <c r="C407" t="s">
        <v>455</v>
      </c>
      <c r="D407">
        <v>720</v>
      </c>
      <c r="E407" t="s">
        <v>885</v>
      </c>
      <c r="F407" t="s">
        <v>875</v>
      </c>
      <c r="G407" t="s">
        <v>879</v>
      </c>
      <c r="H407">
        <v>663720</v>
      </c>
      <c r="I407" t="s">
        <v>882</v>
      </c>
      <c r="J407">
        <v>120</v>
      </c>
    </row>
    <row r="408" spans="1:10">
      <c r="A408">
        <v>407</v>
      </c>
      <c r="B408">
        <v>4020</v>
      </c>
      <c r="C408" t="s">
        <v>431</v>
      </c>
      <c r="D408">
        <v>720</v>
      </c>
      <c r="E408" t="s">
        <v>885</v>
      </c>
      <c r="F408" t="s">
        <v>875</v>
      </c>
      <c r="G408" t="s">
        <v>879</v>
      </c>
      <c r="H408">
        <v>663720</v>
      </c>
      <c r="I408" t="s">
        <v>882</v>
      </c>
      <c r="J408">
        <v>96</v>
      </c>
    </row>
    <row r="409" spans="1:10">
      <c r="A409">
        <v>408</v>
      </c>
      <c r="B409">
        <v>4030</v>
      </c>
      <c r="C409" t="s">
        <v>433</v>
      </c>
      <c r="D409">
        <v>720</v>
      </c>
      <c r="E409" t="s">
        <v>885</v>
      </c>
      <c r="F409" t="s">
        <v>875</v>
      </c>
      <c r="G409" t="s">
        <v>879</v>
      </c>
      <c r="H409">
        <v>663720</v>
      </c>
      <c r="I409" t="s">
        <v>882</v>
      </c>
      <c r="J409">
        <v>120</v>
      </c>
    </row>
    <row r="410" spans="1:10">
      <c r="A410">
        <v>409</v>
      </c>
      <c r="B410">
        <v>4040</v>
      </c>
      <c r="C410" t="s">
        <v>430</v>
      </c>
      <c r="D410">
        <v>720</v>
      </c>
      <c r="E410" t="s">
        <v>885</v>
      </c>
      <c r="F410" t="s">
        <v>875</v>
      </c>
      <c r="G410" t="s">
        <v>879</v>
      </c>
      <c r="H410">
        <v>663720</v>
      </c>
      <c r="I410" t="s">
        <v>882</v>
      </c>
      <c r="J410">
        <v>120</v>
      </c>
    </row>
    <row r="411" spans="1:10">
      <c r="A411">
        <v>410</v>
      </c>
      <c r="B411">
        <v>4050</v>
      </c>
      <c r="C411" t="s">
        <v>554</v>
      </c>
      <c r="D411">
        <v>720</v>
      </c>
      <c r="E411" t="s">
        <v>885</v>
      </c>
      <c r="F411" t="s">
        <v>875</v>
      </c>
      <c r="G411" t="s">
        <v>879</v>
      </c>
      <c r="H411">
        <v>663720</v>
      </c>
      <c r="I411" t="s">
        <v>882</v>
      </c>
      <c r="J411">
        <v>96</v>
      </c>
    </row>
    <row r="412" spans="1:10">
      <c r="A412">
        <v>411</v>
      </c>
      <c r="B412">
        <v>4060</v>
      </c>
      <c r="C412" t="s">
        <v>436</v>
      </c>
      <c r="D412">
        <v>720</v>
      </c>
      <c r="E412" t="s">
        <v>885</v>
      </c>
      <c r="F412" t="s">
        <v>875</v>
      </c>
      <c r="G412" t="s">
        <v>879</v>
      </c>
      <c r="H412">
        <v>663720</v>
      </c>
      <c r="I412" t="s">
        <v>882</v>
      </c>
      <c r="J412">
        <v>120</v>
      </c>
    </row>
    <row r="413" spans="1:10">
      <c r="A413">
        <v>412</v>
      </c>
      <c r="B413">
        <v>4070</v>
      </c>
      <c r="C413" t="s">
        <v>284</v>
      </c>
      <c r="D413">
        <v>720</v>
      </c>
      <c r="E413" t="s">
        <v>885</v>
      </c>
      <c r="F413" t="s">
        <v>875</v>
      </c>
      <c r="G413" t="s">
        <v>879</v>
      </c>
      <c r="H413">
        <v>663720</v>
      </c>
      <c r="I413" t="s">
        <v>882</v>
      </c>
      <c r="J413">
        <v>96</v>
      </c>
    </row>
    <row r="414" spans="1:10">
      <c r="A414">
        <v>413</v>
      </c>
      <c r="B414">
        <v>4080</v>
      </c>
      <c r="C414" t="s">
        <v>851</v>
      </c>
      <c r="D414">
        <v>720</v>
      </c>
      <c r="E414" t="s">
        <v>885</v>
      </c>
      <c r="F414" t="s">
        <v>875</v>
      </c>
      <c r="G414" t="s">
        <v>879</v>
      </c>
      <c r="H414">
        <v>663720</v>
      </c>
      <c r="I414" t="s">
        <v>882</v>
      </c>
      <c r="J414">
        <v>96</v>
      </c>
    </row>
    <row r="415" spans="1:10">
      <c r="A415">
        <v>414</v>
      </c>
      <c r="B415">
        <v>4090</v>
      </c>
      <c r="C415" t="s">
        <v>429</v>
      </c>
      <c r="D415">
        <v>720</v>
      </c>
      <c r="E415" t="s">
        <v>885</v>
      </c>
      <c r="F415" t="s">
        <v>875</v>
      </c>
      <c r="G415" t="s">
        <v>879</v>
      </c>
      <c r="H415">
        <v>663720</v>
      </c>
      <c r="I415" t="s">
        <v>882</v>
      </c>
      <c r="J415">
        <v>96</v>
      </c>
    </row>
    <row r="416" spans="1:10">
      <c r="A416">
        <v>415</v>
      </c>
      <c r="B416">
        <v>4100</v>
      </c>
      <c r="C416" t="s">
        <v>785</v>
      </c>
      <c r="D416">
        <v>720</v>
      </c>
      <c r="E416" t="s">
        <v>885</v>
      </c>
      <c r="F416" t="s">
        <v>875</v>
      </c>
      <c r="G416" t="s">
        <v>879</v>
      </c>
      <c r="H416">
        <v>663720</v>
      </c>
      <c r="I416" t="s">
        <v>882</v>
      </c>
      <c r="J416">
        <v>96</v>
      </c>
    </row>
    <row r="417" spans="1:10">
      <c r="A417">
        <v>416</v>
      </c>
      <c r="B417">
        <v>4110</v>
      </c>
      <c r="C417" t="s">
        <v>691</v>
      </c>
      <c r="D417">
        <v>720</v>
      </c>
      <c r="E417" t="s">
        <v>885</v>
      </c>
      <c r="F417" t="s">
        <v>875</v>
      </c>
      <c r="G417" t="s">
        <v>879</v>
      </c>
      <c r="H417">
        <v>663720</v>
      </c>
      <c r="I417" t="s">
        <v>882</v>
      </c>
      <c r="J417">
        <v>96</v>
      </c>
    </row>
    <row r="418" spans="1:10">
      <c r="A418">
        <v>417</v>
      </c>
      <c r="B418">
        <v>4120</v>
      </c>
      <c r="C418" t="s">
        <v>218</v>
      </c>
      <c r="D418">
        <v>720</v>
      </c>
      <c r="E418" t="s">
        <v>885</v>
      </c>
      <c r="F418" t="s">
        <v>875</v>
      </c>
      <c r="G418" t="s">
        <v>879</v>
      </c>
      <c r="H418">
        <v>663720</v>
      </c>
      <c r="I418" t="s">
        <v>882</v>
      </c>
      <c r="J418">
        <v>120</v>
      </c>
    </row>
    <row r="419" spans="1:10">
      <c r="A419">
        <v>418</v>
      </c>
      <c r="B419">
        <v>4130</v>
      </c>
      <c r="C419" t="s">
        <v>421</v>
      </c>
      <c r="D419">
        <v>720</v>
      </c>
      <c r="E419" t="s">
        <v>885</v>
      </c>
      <c r="F419" t="s">
        <v>875</v>
      </c>
      <c r="G419" t="s">
        <v>879</v>
      </c>
      <c r="H419">
        <v>663720</v>
      </c>
      <c r="I419" t="s">
        <v>882</v>
      </c>
      <c r="J419">
        <v>120</v>
      </c>
    </row>
    <row r="420" spans="1:10">
      <c r="A420">
        <v>419</v>
      </c>
      <c r="B420">
        <v>4140</v>
      </c>
      <c r="C420" t="s">
        <v>750</v>
      </c>
      <c r="D420">
        <v>720</v>
      </c>
      <c r="E420" t="s">
        <v>885</v>
      </c>
      <c r="F420" t="s">
        <v>875</v>
      </c>
      <c r="G420" t="s">
        <v>879</v>
      </c>
      <c r="H420">
        <v>663720</v>
      </c>
      <c r="I420" t="s">
        <v>882</v>
      </c>
      <c r="J420">
        <v>120</v>
      </c>
    </row>
    <row r="421" spans="1:10">
      <c r="A421">
        <v>420</v>
      </c>
      <c r="B421">
        <v>4150</v>
      </c>
      <c r="C421" t="s">
        <v>513</v>
      </c>
      <c r="D421">
        <v>720</v>
      </c>
      <c r="E421" t="s">
        <v>885</v>
      </c>
      <c r="F421" t="s">
        <v>875</v>
      </c>
      <c r="G421" t="s">
        <v>879</v>
      </c>
      <c r="H421">
        <v>663720</v>
      </c>
      <c r="I421" t="s">
        <v>882</v>
      </c>
      <c r="J421">
        <v>120</v>
      </c>
    </row>
    <row r="422" spans="1:10">
      <c r="A422">
        <v>421</v>
      </c>
      <c r="B422">
        <v>4170</v>
      </c>
      <c r="C422" t="s">
        <v>542</v>
      </c>
      <c r="D422">
        <v>720</v>
      </c>
      <c r="E422" t="s">
        <v>885</v>
      </c>
      <c r="F422" t="s">
        <v>875</v>
      </c>
      <c r="G422" t="s">
        <v>879</v>
      </c>
      <c r="H422">
        <v>663720</v>
      </c>
      <c r="I422" t="s">
        <v>882</v>
      </c>
      <c r="J422">
        <v>120</v>
      </c>
    </row>
    <row r="423" spans="1:10">
      <c r="A423">
        <v>422</v>
      </c>
      <c r="B423">
        <v>4180</v>
      </c>
      <c r="C423" t="s">
        <v>461</v>
      </c>
      <c r="D423">
        <v>720</v>
      </c>
      <c r="E423" t="s">
        <v>885</v>
      </c>
      <c r="F423" t="s">
        <v>875</v>
      </c>
      <c r="G423" t="s">
        <v>879</v>
      </c>
      <c r="H423">
        <v>663720</v>
      </c>
      <c r="I423" t="s">
        <v>882</v>
      </c>
      <c r="J423">
        <v>96</v>
      </c>
    </row>
    <row r="424" spans="1:10">
      <c r="A424">
        <v>423</v>
      </c>
      <c r="B424">
        <v>4190</v>
      </c>
      <c r="C424" t="s">
        <v>319</v>
      </c>
      <c r="D424">
        <v>720</v>
      </c>
      <c r="E424" t="s">
        <v>885</v>
      </c>
      <c r="F424" t="s">
        <v>875</v>
      </c>
      <c r="G424" t="s">
        <v>879</v>
      </c>
      <c r="H424">
        <v>663720</v>
      </c>
      <c r="I424" t="s">
        <v>882</v>
      </c>
      <c r="J424">
        <v>96</v>
      </c>
    </row>
    <row r="425" spans="1:10">
      <c r="A425">
        <v>424</v>
      </c>
      <c r="B425">
        <v>4300</v>
      </c>
      <c r="C425" t="s">
        <v>605</v>
      </c>
      <c r="D425">
        <v>720</v>
      </c>
      <c r="E425" t="s">
        <v>885</v>
      </c>
      <c r="F425" t="s">
        <v>875</v>
      </c>
      <c r="G425" t="s">
        <v>879</v>
      </c>
      <c r="H425">
        <v>663720</v>
      </c>
      <c r="I425" t="s">
        <v>882</v>
      </c>
      <c r="J425">
        <v>120</v>
      </c>
    </row>
    <row r="426" spans="1:10">
      <c r="A426">
        <v>425</v>
      </c>
      <c r="B426">
        <v>4310</v>
      </c>
      <c r="C426" t="s">
        <v>692</v>
      </c>
      <c r="D426">
        <v>720</v>
      </c>
      <c r="E426" t="s">
        <v>885</v>
      </c>
      <c r="F426" t="s">
        <v>875</v>
      </c>
      <c r="G426" t="s">
        <v>879</v>
      </c>
      <c r="H426">
        <v>663720</v>
      </c>
      <c r="I426" t="s">
        <v>882</v>
      </c>
      <c r="J426">
        <v>120</v>
      </c>
    </row>
    <row r="427" spans="1:10">
      <c r="A427">
        <v>426</v>
      </c>
      <c r="B427">
        <v>4320</v>
      </c>
      <c r="C427" t="s">
        <v>700</v>
      </c>
      <c r="D427">
        <v>720</v>
      </c>
      <c r="E427" t="s">
        <v>885</v>
      </c>
      <c r="F427" t="s">
        <v>875</v>
      </c>
      <c r="G427" t="s">
        <v>879</v>
      </c>
      <c r="H427">
        <v>663720</v>
      </c>
      <c r="I427" t="s">
        <v>882</v>
      </c>
      <c r="J427">
        <v>96</v>
      </c>
    </row>
    <row r="428" spans="1:10">
      <c r="A428">
        <v>427</v>
      </c>
      <c r="B428">
        <v>4330</v>
      </c>
      <c r="C428" t="s">
        <v>573</v>
      </c>
      <c r="D428">
        <v>720</v>
      </c>
      <c r="E428" t="s">
        <v>885</v>
      </c>
      <c r="F428" t="s">
        <v>875</v>
      </c>
      <c r="G428" t="s">
        <v>879</v>
      </c>
      <c r="H428">
        <v>663720</v>
      </c>
      <c r="I428" t="s">
        <v>882</v>
      </c>
      <c r="J428">
        <v>120</v>
      </c>
    </row>
    <row r="429" spans="1:10">
      <c r="A429">
        <v>428</v>
      </c>
      <c r="B429">
        <v>4340</v>
      </c>
      <c r="C429" t="s">
        <v>328</v>
      </c>
      <c r="D429">
        <v>720</v>
      </c>
      <c r="E429" t="s">
        <v>885</v>
      </c>
      <c r="F429" t="s">
        <v>875</v>
      </c>
      <c r="G429" t="s">
        <v>879</v>
      </c>
      <c r="H429">
        <v>663720</v>
      </c>
      <c r="I429" t="s">
        <v>882</v>
      </c>
      <c r="J429">
        <v>120</v>
      </c>
    </row>
    <row r="430" spans="1:10">
      <c r="A430">
        <v>429</v>
      </c>
      <c r="B430">
        <v>4350</v>
      </c>
      <c r="C430" t="s">
        <v>313</v>
      </c>
      <c r="D430">
        <v>720</v>
      </c>
      <c r="E430" t="s">
        <v>885</v>
      </c>
      <c r="F430" t="s">
        <v>875</v>
      </c>
      <c r="G430" t="s">
        <v>879</v>
      </c>
      <c r="H430">
        <v>663720</v>
      </c>
      <c r="I430" t="s">
        <v>882</v>
      </c>
      <c r="J430">
        <v>120</v>
      </c>
    </row>
    <row r="431" spans="1:10">
      <c r="A431">
        <v>430</v>
      </c>
      <c r="B431">
        <v>4360</v>
      </c>
      <c r="C431" t="s">
        <v>314</v>
      </c>
      <c r="D431">
        <v>720</v>
      </c>
      <c r="E431" t="s">
        <v>885</v>
      </c>
      <c r="F431" t="s">
        <v>875</v>
      </c>
      <c r="G431" t="s">
        <v>879</v>
      </c>
      <c r="H431">
        <v>663720</v>
      </c>
      <c r="I431" t="s">
        <v>882</v>
      </c>
      <c r="J431">
        <v>96</v>
      </c>
    </row>
    <row r="432" spans="1:10">
      <c r="A432">
        <v>431</v>
      </c>
      <c r="B432">
        <v>4370</v>
      </c>
      <c r="C432" t="s">
        <v>323</v>
      </c>
      <c r="D432">
        <v>720</v>
      </c>
      <c r="E432" t="s">
        <v>885</v>
      </c>
      <c r="F432" t="s">
        <v>875</v>
      </c>
      <c r="G432" t="s">
        <v>879</v>
      </c>
      <c r="H432">
        <v>663720</v>
      </c>
      <c r="I432" t="s">
        <v>882</v>
      </c>
      <c r="J432">
        <v>120</v>
      </c>
    </row>
    <row r="433" spans="1:10">
      <c r="A433">
        <v>432</v>
      </c>
      <c r="B433">
        <v>4380</v>
      </c>
      <c r="C433" t="s">
        <v>527</v>
      </c>
      <c r="D433">
        <v>720</v>
      </c>
      <c r="E433" t="s">
        <v>885</v>
      </c>
      <c r="F433" t="s">
        <v>875</v>
      </c>
      <c r="G433" t="s">
        <v>879</v>
      </c>
      <c r="H433">
        <v>663720</v>
      </c>
      <c r="I433" t="s">
        <v>882</v>
      </c>
      <c r="J433">
        <v>120</v>
      </c>
    </row>
    <row r="434" spans="1:10">
      <c r="A434">
        <v>433</v>
      </c>
      <c r="B434">
        <v>4390</v>
      </c>
      <c r="C434" t="s">
        <v>377</v>
      </c>
      <c r="D434">
        <v>720</v>
      </c>
      <c r="E434" t="s">
        <v>885</v>
      </c>
      <c r="F434" t="s">
        <v>875</v>
      </c>
      <c r="G434" t="s">
        <v>879</v>
      </c>
      <c r="H434">
        <v>663720</v>
      </c>
      <c r="I434" t="s">
        <v>882</v>
      </c>
      <c r="J434">
        <v>96</v>
      </c>
    </row>
    <row r="435" spans="1:10">
      <c r="A435">
        <v>434</v>
      </c>
      <c r="B435">
        <v>4400</v>
      </c>
      <c r="C435" t="s">
        <v>491</v>
      </c>
      <c r="D435">
        <v>720</v>
      </c>
      <c r="E435" t="s">
        <v>885</v>
      </c>
      <c r="F435" t="s">
        <v>875</v>
      </c>
      <c r="G435" t="s">
        <v>879</v>
      </c>
      <c r="H435">
        <v>663720</v>
      </c>
      <c r="I435" t="s">
        <v>882</v>
      </c>
      <c r="J435">
        <v>120</v>
      </c>
    </row>
    <row r="436" spans="1:10">
      <c r="A436">
        <v>435</v>
      </c>
      <c r="B436">
        <v>4410</v>
      </c>
      <c r="C436" t="s">
        <v>709</v>
      </c>
      <c r="D436">
        <v>720</v>
      </c>
      <c r="E436" t="s">
        <v>885</v>
      </c>
      <c r="F436" t="s">
        <v>875</v>
      </c>
      <c r="G436" t="s">
        <v>879</v>
      </c>
      <c r="H436">
        <v>663720</v>
      </c>
      <c r="I436" t="s">
        <v>882</v>
      </c>
      <c r="J436">
        <v>120</v>
      </c>
    </row>
    <row r="437" spans="1:10">
      <c r="A437">
        <v>436</v>
      </c>
      <c r="B437">
        <v>4420</v>
      </c>
      <c r="C437" t="s">
        <v>583</v>
      </c>
      <c r="D437">
        <v>720</v>
      </c>
      <c r="E437" t="s">
        <v>885</v>
      </c>
      <c r="F437" t="s">
        <v>875</v>
      </c>
      <c r="G437" t="s">
        <v>879</v>
      </c>
      <c r="H437">
        <v>663720</v>
      </c>
      <c r="I437" t="s">
        <v>882</v>
      </c>
      <c r="J437">
        <v>96</v>
      </c>
    </row>
    <row r="438" spans="1:10">
      <c r="A438">
        <v>437</v>
      </c>
      <c r="B438">
        <v>4430</v>
      </c>
      <c r="C438" t="s">
        <v>826</v>
      </c>
      <c r="D438">
        <v>720</v>
      </c>
      <c r="E438" t="s">
        <v>885</v>
      </c>
      <c r="F438" t="s">
        <v>875</v>
      </c>
      <c r="G438" t="s">
        <v>879</v>
      </c>
      <c r="H438">
        <v>663720</v>
      </c>
      <c r="I438" t="s">
        <v>882</v>
      </c>
      <c r="J438">
        <v>96</v>
      </c>
    </row>
    <row r="439" spans="1:10">
      <c r="A439">
        <v>438</v>
      </c>
      <c r="B439">
        <v>4440</v>
      </c>
      <c r="C439" t="s">
        <v>824</v>
      </c>
      <c r="D439">
        <v>720</v>
      </c>
      <c r="E439" t="s">
        <v>885</v>
      </c>
      <c r="F439" t="s">
        <v>875</v>
      </c>
      <c r="G439" t="s">
        <v>879</v>
      </c>
      <c r="H439">
        <v>663720</v>
      </c>
      <c r="I439" t="s">
        <v>882</v>
      </c>
      <c r="J439">
        <v>96</v>
      </c>
    </row>
    <row r="440" spans="1:10">
      <c r="A440">
        <v>439</v>
      </c>
      <c r="B440">
        <v>4450</v>
      </c>
      <c r="C440" t="s">
        <v>427</v>
      </c>
      <c r="D440">
        <v>720</v>
      </c>
      <c r="E440" t="s">
        <v>885</v>
      </c>
      <c r="F440" t="s">
        <v>875</v>
      </c>
      <c r="G440" t="s">
        <v>879</v>
      </c>
      <c r="H440">
        <v>663720</v>
      </c>
      <c r="I440" t="s">
        <v>882</v>
      </c>
      <c r="J440">
        <v>96</v>
      </c>
    </row>
    <row r="441" spans="1:10">
      <c r="A441">
        <v>440</v>
      </c>
      <c r="B441">
        <v>4470</v>
      </c>
      <c r="C441" t="s">
        <v>860</v>
      </c>
      <c r="D441">
        <v>720</v>
      </c>
      <c r="E441" t="s">
        <v>885</v>
      </c>
      <c r="F441" t="s">
        <v>875</v>
      </c>
      <c r="G441" t="s">
        <v>879</v>
      </c>
      <c r="H441">
        <v>663720</v>
      </c>
      <c r="I441" t="s">
        <v>882</v>
      </c>
      <c r="J441">
        <v>96</v>
      </c>
    </row>
    <row r="442" spans="1:10">
      <c r="A442">
        <v>441</v>
      </c>
      <c r="B442">
        <v>4480</v>
      </c>
      <c r="C442" t="s">
        <v>236</v>
      </c>
      <c r="D442">
        <v>720</v>
      </c>
      <c r="E442" t="s">
        <v>885</v>
      </c>
      <c r="F442" t="s">
        <v>875</v>
      </c>
      <c r="G442" t="s">
        <v>879</v>
      </c>
      <c r="H442">
        <v>663720</v>
      </c>
      <c r="I442" t="s">
        <v>882</v>
      </c>
      <c r="J442">
        <v>60</v>
      </c>
    </row>
    <row r="443" spans="1:10">
      <c r="A443">
        <v>442</v>
      </c>
      <c r="B443">
        <v>4480</v>
      </c>
      <c r="C443" t="s">
        <v>236</v>
      </c>
      <c r="D443">
        <v>800</v>
      </c>
      <c r="E443" t="s">
        <v>162</v>
      </c>
      <c r="F443" t="s">
        <v>1143</v>
      </c>
      <c r="G443" t="s">
        <v>1142</v>
      </c>
      <c r="H443">
        <v>664800</v>
      </c>
      <c r="I443" t="s">
        <v>1141</v>
      </c>
      <c r="J443">
        <v>60</v>
      </c>
    </row>
    <row r="444" spans="1:10">
      <c r="A444">
        <v>443</v>
      </c>
      <c r="B444">
        <v>4490</v>
      </c>
      <c r="C444" t="s">
        <v>387</v>
      </c>
      <c r="D444">
        <v>720</v>
      </c>
      <c r="E444" t="s">
        <v>885</v>
      </c>
      <c r="F444" t="s">
        <v>875</v>
      </c>
      <c r="G444" t="s">
        <v>879</v>
      </c>
      <c r="H444">
        <v>663720</v>
      </c>
      <c r="I444" t="s">
        <v>882</v>
      </c>
      <c r="J444">
        <v>72</v>
      </c>
    </row>
    <row r="445" spans="1:10">
      <c r="A445">
        <v>444</v>
      </c>
      <c r="B445">
        <v>4600</v>
      </c>
      <c r="C445" t="s">
        <v>536</v>
      </c>
      <c r="D445">
        <v>720</v>
      </c>
      <c r="E445" t="s">
        <v>885</v>
      </c>
      <c r="F445" t="s">
        <v>875</v>
      </c>
      <c r="G445" t="s">
        <v>879</v>
      </c>
      <c r="H445">
        <v>663720</v>
      </c>
      <c r="I445" t="s">
        <v>882</v>
      </c>
      <c r="J445">
        <v>96</v>
      </c>
    </row>
    <row r="446" spans="1:10">
      <c r="A446">
        <v>445</v>
      </c>
      <c r="B446">
        <v>4610</v>
      </c>
      <c r="C446" t="s">
        <v>226</v>
      </c>
      <c r="D446">
        <v>720</v>
      </c>
      <c r="E446" t="s">
        <v>885</v>
      </c>
      <c r="F446" t="s">
        <v>875</v>
      </c>
      <c r="G446" t="s">
        <v>879</v>
      </c>
      <c r="H446">
        <v>663720</v>
      </c>
      <c r="I446" t="s">
        <v>882</v>
      </c>
      <c r="J446">
        <v>96</v>
      </c>
    </row>
    <row r="447" spans="1:10">
      <c r="A447">
        <v>446</v>
      </c>
      <c r="B447">
        <v>4630</v>
      </c>
      <c r="C447" t="s">
        <v>625</v>
      </c>
      <c r="D447">
        <v>720</v>
      </c>
      <c r="E447" t="s">
        <v>885</v>
      </c>
      <c r="F447" t="s">
        <v>875</v>
      </c>
      <c r="G447" t="s">
        <v>879</v>
      </c>
      <c r="H447">
        <v>663720</v>
      </c>
      <c r="I447" t="s">
        <v>882</v>
      </c>
      <c r="J447">
        <v>96</v>
      </c>
    </row>
    <row r="448" spans="1:10">
      <c r="A448">
        <v>447</v>
      </c>
      <c r="B448">
        <v>4640</v>
      </c>
      <c r="C448" t="s">
        <v>417</v>
      </c>
      <c r="D448">
        <v>720</v>
      </c>
      <c r="E448" t="s">
        <v>885</v>
      </c>
      <c r="F448" t="s">
        <v>875</v>
      </c>
      <c r="G448" t="s">
        <v>879</v>
      </c>
      <c r="H448">
        <v>663720</v>
      </c>
      <c r="I448" t="s">
        <v>882</v>
      </c>
      <c r="J448">
        <v>96</v>
      </c>
    </row>
    <row r="449" spans="1:10">
      <c r="A449">
        <v>448</v>
      </c>
      <c r="B449">
        <v>4640</v>
      </c>
      <c r="C449" t="s">
        <v>417</v>
      </c>
      <c r="D449">
        <v>850</v>
      </c>
      <c r="E449" t="s">
        <v>904</v>
      </c>
      <c r="F449" t="s">
        <v>901</v>
      </c>
      <c r="G449" t="s">
        <v>900</v>
      </c>
      <c r="H449">
        <v>664850</v>
      </c>
      <c r="I449" t="s">
        <v>903</v>
      </c>
      <c r="J449">
        <v>180</v>
      </c>
    </row>
    <row r="450" spans="1:10">
      <c r="A450">
        <v>449</v>
      </c>
      <c r="B450">
        <v>4660</v>
      </c>
      <c r="C450" t="s">
        <v>540</v>
      </c>
      <c r="D450">
        <v>720</v>
      </c>
      <c r="E450" t="s">
        <v>885</v>
      </c>
      <c r="F450" t="s">
        <v>875</v>
      </c>
      <c r="G450" t="s">
        <v>879</v>
      </c>
      <c r="H450">
        <v>663720</v>
      </c>
      <c r="I450" t="s">
        <v>882</v>
      </c>
      <c r="J450">
        <v>96</v>
      </c>
    </row>
    <row r="451" spans="1:10">
      <c r="A451">
        <v>450</v>
      </c>
      <c r="B451">
        <v>4670</v>
      </c>
      <c r="C451" t="s">
        <v>676</v>
      </c>
      <c r="D451">
        <v>720</v>
      </c>
      <c r="E451" t="s">
        <v>885</v>
      </c>
      <c r="F451" t="s">
        <v>875</v>
      </c>
      <c r="G451" t="s">
        <v>879</v>
      </c>
      <c r="H451">
        <v>663720</v>
      </c>
      <c r="I451" t="s">
        <v>882</v>
      </c>
      <c r="J451">
        <v>96</v>
      </c>
    </row>
    <row r="452" spans="1:10">
      <c r="A452">
        <v>451</v>
      </c>
      <c r="B452">
        <v>4680</v>
      </c>
      <c r="C452" t="s">
        <v>439</v>
      </c>
      <c r="D452">
        <v>720</v>
      </c>
      <c r="E452" t="s">
        <v>885</v>
      </c>
      <c r="F452" t="s">
        <v>875</v>
      </c>
      <c r="G452" t="s">
        <v>879</v>
      </c>
      <c r="H452">
        <v>663720</v>
      </c>
      <c r="I452" t="s">
        <v>882</v>
      </c>
      <c r="J452">
        <v>96</v>
      </c>
    </row>
    <row r="453" spans="1:10">
      <c r="A453">
        <v>452</v>
      </c>
      <c r="B453">
        <v>4690</v>
      </c>
      <c r="C453" t="s">
        <v>375</v>
      </c>
      <c r="D453">
        <v>720</v>
      </c>
      <c r="E453" t="s">
        <v>885</v>
      </c>
      <c r="F453" t="s">
        <v>875</v>
      </c>
      <c r="G453" t="s">
        <v>879</v>
      </c>
      <c r="H453">
        <v>663720</v>
      </c>
      <c r="I453" t="s">
        <v>882</v>
      </c>
      <c r="J453">
        <v>96</v>
      </c>
    </row>
    <row r="454" spans="1:10">
      <c r="A454">
        <v>453</v>
      </c>
      <c r="B454">
        <v>5000</v>
      </c>
      <c r="C454" t="s">
        <v>613</v>
      </c>
      <c r="D454">
        <v>720</v>
      </c>
      <c r="E454" t="s">
        <v>885</v>
      </c>
      <c r="F454" t="s">
        <v>875</v>
      </c>
      <c r="G454" t="s">
        <v>879</v>
      </c>
      <c r="H454">
        <v>663720</v>
      </c>
      <c r="I454" t="s">
        <v>882</v>
      </c>
      <c r="J454">
        <v>144</v>
      </c>
    </row>
    <row r="455" spans="1:10">
      <c r="A455">
        <v>454</v>
      </c>
      <c r="B455">
        <v>5010</v>
      </c>
      <c r="C455" t="s">
        <v>479</v>
      </c>
      <c r="D455">
        <v>720</v>
      </c>
      <c r="E455" t="s">
        <v>885</v>
      </c>
      <c r="F455" t="s">
        <v>875</v>
      </c>
      <c r="G455" t="s">
        <v>879</v>
      </c>
      <c r="H455">
        <v>663720</v>
      </c>
      <c r="I455" t="s">
        <v>882</v>
      </c>
      <c r="J455">
        <v>144</v>
      </c>
    </row>
    <row r="456" spans="1:10">
      <c r="A456">
        <v>455</v>
      </c>
      <c r="B456">
        <v>5020</v>
      </c>
      <c r="C456" t="s">
        <v>269</v>
      </c>
      <c r="D456">
        <v>720</v>
      </c>
      <c r="E456" t="s">
        <v>885</v>
      </c>
      <c r="F456" t="s">
        <v>875</v>
      </c>
      <c r="G456" t="s">
        <v>879</v>
      </c>
      <c r="H456">
        <v>663720</v>
      </c>
      <c r="I456" t="s">
        <v>882</v>
      </c>
      <c r="J456">
        <v>144</v>
      </c>
    </row>
    <row r="457" spans="1:10">
      <c r="A457">
        <v>456</v>
      </c>
      <c r="B457">
        <v>5030</v>
      </c>
      <c r="C457" t="s">
        <v>190</v>
      </c>
      <c r="D457">
        <v>720</v>
      </c>
      <c r="E457" t="s">
        <v>885</v>
      </c>
      <c r="F457" t="s">
        <v>875</v>
      </c>
      <c r="G457" t="s">
        <v>879</v>
      </c>
      <c r="H457">
        <v>663720</v>
      </c>
      <c r="I457" t="s">
        <v>882</v>
      </c>
      <c r="J457">
        <v>144</v>
      </c>
    </row>
    <row r="458" spans="1:10">
      <c r="A458">
        <v>457</v>
      </c>
      <c r="B458">
        <v>5040</v>
      </c>
      <c r="C458" t="s">
        <v>292</v>
      </c>
      <c r="D458">
        <v>720</v>
      </c>
      <c r="E458" t="s">
        <v>885</v>
      </c>
      <c r="F458" t="s">
        <v>875</v>
      </c>
      <c r="G458" t="s">
        <v>879</v>
      </c>
      <c r="H458">
        <v>663720</v>
      </c>
      <c r="I458" t="s">
        <v>882</v>
      </c>
      <c r="J458">
        <v>144</v>
      </c>
    </row>
    <row r="459" spans="1:10">
      <c r="A459">
        <v>458</v>
      </c>
      <c r="B459">
        <v>5050</v>
      </c>
      <c r="C459" t="s">
        <v>537</v>
      </c>
      <c r="D459">
        <v>720</v>
      </c>
      <c r="E459" t="s">
        <v>885</v>
      </c>
      <c r="F459" t="s">
        <v>875</v>
      </c>
      <c r="G459" t="s">
        <v>879</v>
      </c>
      <c r="H459">
        <v>663720</v>
      </c>
      <c r="I459" t="s">
        <v>882</v>
      </c>
      <c r="J459">
        <v>120</v>
      </c>
    </row>
    <row r="460" spans="1:10">
      <c r="A460">
        <v>459</v>
      </c>
      <c r="B460">
        <v>5060</v>
      </c>
      <c r="C460" t="s">
        <v>538</v>
      </c>
      <c r="D460">
        <v>720</v>
      </c>
      <c r="E460" t="s">
        <v>885</v>
      </c>
      <c r="F460" t="s">
        <v>875</v>
      </c>
      <c r="G460" t="s">
        <v>879</v>
      </c>
      <c r="H460">
        <v>663720</v>
      </c>
      <c r="I460" t="s">
        <v>882</v>
      </c>
      <c r="J460">
        <v>96</v>
      </c>
    </row>
    <row r="461" spans="1:10">
      <c r="A461">
        <v>460</v>
      </c>
      <c r="B461">
        <v>5070</v>
      </c>
      <c r="C461" t="s">
        <v>564</v>
      </c>
      <c r="D461">
        <v>720</v>
      </c>
      <c r="E461" t="s">
        <v>885</v>
      </c>
      <c r="F461" t="s">
        <v>875</v>
      </c>
      <c r="G461" t="s">
        <v>879</v>
      </c>
      <c r="H461">
        <v>663720</v>
      </c>
      <c r="I461" t="s">
        <v>882</v>
      </c>
      <c r="J461">
        <v>96</v>
      </c>
    </row>
    <row r="462" spans="1:10">
      <c r="A462">
        <v>461</v>
      </c>
      <c r="B462">
        <v>5080</v>
      </c>
      <c r="C462" t="s">
        <v>501</v>
      </c>
      <c r="D462">
        <v>720</v>
      </c>
      <c r="E462" t="s">
        <v>885</v>
      </c>
      <c r="F462" t="s">
        <v>875</v>
      </c>
      <c r="G462" t="s">
        <v>879</v>
      </c>
      <c r="H462">
        <v>663720</v>
      </c>
      <c r="I462" t="s">
        <v>882</v>
      </c>
      <c r="J462">
        <v>96</v>
      </c>
    </row>
    <row r="463" spans="1:10">
      <c r="A463">
        <v>462</v>
      </c>
      <c r="B463">
        <v>5090</v>
      </c>
      <c r="C463" t="s">
        <v>601</v>
      </c>
      <c r="D463">
        <v>720</v>
      </c>
      <c r="E463" t="s">
        <v>885</v>
      </c>
      <c r="F463" t="s">
        <v>875</v>
      </c>
      <c r="G463" t="s">
        <v>879</v>
      </c>
      <c r="H463">
        <v>663720</v>
      </c>
      <c r="I463" t="s">
        <v>882</v>
      </c>
      <c r="J463">
        <v>120</v>
      </c>
    </row>
    <row r="464" spans="1:10">
      <c r="A464">
        <v>463</v>
      </c>
      <c r="B464">
        <v>5091</v>
      </c>
      <c r="C464" t="s">
        <v>447</v>
      </c>
      <c r="D464">
        <v>720</v>
      </c>
      <c r="E464" t="s">
        <v>885</v>
      </c>
      <c r="F464" t="s">
        <v>875</v>
      </c>
      <c r="G464" t="s">
        <v>879</v>
      </c>
      <c r="H464">
        <v>663720</v>
      </c>
      <c r="I464" t="s">
        <v>882</v>
      </c>
      <c r="J464">
        <v>120</v>
      </c>
    </row>
    <row r="465" spans="1:10">
      <c r="A465">
        <v>464</v>
      </c>
      <c r="B465">
        <v>5092</v>
      </c>
      <c r="C465" t="s">
        <v>870</v>
      </c>
      <c r="D465">
        <v>720</v>
      </c>
      <c r="E465" t="s">
        <v>885</v>
      </c>
      <c r="F465" t="s">
        <v>875</v>
      </c>
      <c r="G465" t="s">
        <v>879</v>
      </c>
      <c r="H465">
        <v>663720</v>
      </c>
      <c r="I465" t="s">
        <v>882</v>
      </c>
      <c r="J465">
        <v>120</v>
      </c>
    </row>
    <row r="466" spans="1:10">
      <c r="A466">
        <v>465</v>
      </c>
      <c r="B466">
        <v>5100</v>
      </c>
      <c r="C466" t="s">
        <v>774</v>
      </c>
      <c r="D466">
        <v>720</v>
      </c>
      <c r="E466" t="s">
        <v>885</v>
      </c>
      <c r="F466" t="s">
        <v>875</v>
      </c>
      <c r="G466" t="s">
        <v>879</v>
      </c>
      <c r="H466">
        <v>663720</v>
      </c>
      <c r="I466" t="s">
        <v>882</v>
      </c>
      <c r="J466">
        <v>144</v>
      </c>
    </row>
    <row r="467" spans="1:10">
      <c r="A467">
        <v>466</v>
      </c>
      <c r="B467">
        <v>5110</v>
      </c>
      <c r="C467" t="s">
        <v>658</v>
      </c>
      <c r="D467">
        <v>720</v>
      </c>
      <c r="E467" t="s">
        <v>885</v>
      </c>
      <c r="F467" t="s">
        <v>875</v>
      </c>
      <c r="G467" t="s">
        <v>879</v>
      </c>
      <c r="H467">
        <v>663720</v>
      </c>
      <c r="I467" t="s">
        <v>882</v>
      </c>
      <c r="J467">
        <v>144</v>
      </c>
    </row>
    <row r="468" spans="1:10">
      <c r="A468">
        <v>467</v>
      </c>
      <c r="B468">
        <v>5120</v>
      </c>
      <c r="C468" t="s">
        <v>448</v>
      </c>
      <c r="D468">
        <v>720</v>
      </c>
      <c r="E468" t="s">
        <v>885</v>
      </c>
      <c r="F468" t="s">
        <v>875</v>
      </c>
      <c r="G468" t="s">
        <v>879</v>
      </c>
      <c r="H468">
        <v>663720</v>
      </c>
      <c r="I468" t="s">
        <v>882</v>
      </c>
      <c r="J468">
        <v>144</v>
      </c>
    </row>
    <row r="469" spans="1:10">
      <c r="A469">
        <v>468</v>
      </c>
      <c r="B469">
        <v>5130</v>
      </c>
      <c r="C469" t="s">
        <v>351</v>
      </c>
      <c r="D469">
        <v>720</v>
      </c>
      <c r="E469" t="s">
        <v>885</v>
      </c>
      <c r="F469" t="s">
        <v>875</v>
      </c>
      <c r="G469" t="s">
        <v>879</v>
      </c>
      <c r="H469">
        <v>663720</v>
      </c>
      <c r="I469" t="s">
        <v>882</v>
      </c>
      <c r="J469">
        <v>144</v>
      </c>
    </row>
    <row r="470" spans="1:10">
      <c r="A470">
        <v>469</v>
      </c>
      <c r="B470">
        <v>5140</v>
      </c>
      <c r="C470" t="s">
        <v>665</v>
      </c>
      <c r="D470">
        <v>720</v>
      </c>
      <c r="E470" t="s">
        <v>885</v>
      </c>
      <c r="F470" t="s">
        <v>875</v>
      </c>
      <c r="G470" t="s">
        <v>879</v>
      </c>
      <c r="H470">
        <v>663720</v>
      </c>
      <c r="I470" t="s">
        <v>882</v>
      </c>
      <c r="J470">
        <v>120</v>
      </c>
    </row>
    <row r="471" spans="1:10">
      <c r="A471">
        <v>470</v>
      </c>
      <c r="B471">
        <v>5160</v>
      </c>
      <c r="C471" t="s">
        <v>775</v>
      </c>
      <c r="D471">
        <v>720</v>
      </c>
      <c r="E471" t="s">
        <v>885</v>
      </c>
      <c r="F471" t="s">
        <v>875</v>
      </c>
      <c r="G471" t="s">
        <v>879</v>
      </c>
      <c r="H471">
        <v>663720</v>
      </c>
      <c r="I471" t="s">
        <v>882</v>
      </c>
      <c r="J471">
        <v>120</v>
      </c>
    </row>
    <row r="472" spans="1:10">
      <c r="A472">
        <v>471</v>
      </c>
      <c r="B472">
        <v>5170</v>
      </c>
      <c r="C472" t="s">
        <v>773</v>
      </c>
      <c r="D472">
        <v>720</v>
      </c>
      <c r="E472" t="s">
        <v>885</v>
      </c>
      <c r="F472" t="s">
        <v>875</v>
      </c>
      <c r="G472" t="s">
        <v>879</v>
      </c>
      <c r="H472">
        <v>663720</v>
      </c>
      <c r="I472" t="s">
        <v>882</v>
      </c>
      <c r="J472">
        <v>84</v>
      </c>
    </row>
    <row r="473" spans="1:10">
      <c r="A473">
        <v>472</v>
      </c>
      <c r="B473">
        <v>5180</v>
      </c>
      <c r="C473" t="s">
        <v>776</v>
      </c>
      <c r="D473">
        <v>720</v>
      </c>
      <c r="E473" t="s">
        <v>885</v>
      </c>
      <c r="F473" t="s">
        <v>875</v>
      </c>
      <c r="G473" t="s">
        <v>879</v>
      </c>
      <c r="H473">
        <v>663720</v>
      </c>
      <c r="I473" t="s">
        <v>882</v>
      </c>
      <c r="J473">
        <v>96</v>
      </c>
    </row>
    <row r="474" spans="1:10">
      <c r="A474">
        <v>473</v>
      </c>
      <c r="B474">
        <v>5190</v>
      </c>
      <c r="C474" t="s">
        <v>392</v>
      </c>
      <c r="D474">
        <v>720</v>
      </c>
      <c r="E474" t="s">
        <v>885</v>
      </c>
      <c r="F474" t="s">
        <v>875</v>
      </c>
      <c r="G474" t="s">
        <v>879</v>
      </c>
      <c r="H474">
        <v>663720</v>
      </c>
      <c r="I474" t="s">
        <v>882</v>
      </c>
      <c r="J474">
        <v>96</v>
      </c>
    </row>
    <row r="475" spans="1:10">
      <c r="A475">
        <v>474</v>
      </c>
      <c r="B475">
        <v>5200</v>
      </c>
      <c r="C475" t="s">
        <v>480</v>
      </c>
      <c r="D475">
        <v>720</v>
      </c>
      <c r="E475" t="s">
        <v>885</v>
      </c>
      <c r="F475" t="s">
        <v>875</v>
      </c>
      <c r="G475" t="s">
        <v>879</v>
      </c>
      <c r="H475">
        <v>663720</v>
      </c>
      <c r="I475" t="s">
        <v>882</v>
      </c>
      <c r="J475">
        <v>96</v>
      </c>
    </row>
    <row r="476" spans="1:10">
      <c r="A476">
        <v>475</v>
      </c>
      <c r="B476">
        <v>5210</v>
      </c>
      <c r="C476" t="s">
        <v>737</v>
      </c>
      <c r="D476">
        <v>720</v>
      </c>
      <c r="E476" t="s">
        <v>885</v>
      </c>
      <c r="F476" t="s">
        <v>875</v>
      </c>
      <c r="G476" t="s">
        <v>879</v>
      </c>
      <c r="H476">
        <v>663720</v>
      </c>
      <c r="I476" t="s">
        <v>882</v>
      </c>
      <c r="J476">
        <v>96</v>
      </c>
    </row>
    <row r="477" spans="1:10">
      <c r="A477">
        <v>476</v>
      </c>
      <c r="B477">
        <v>5220</v>
      </c>
      <c r="C477" t="s">
        <v>733</v>
      </c>
      <c r="D477">
        <v>720</v>
      </c>
      <c r="E477" t="s">
        <v>885</v>
      </c>
      <c r="F477" t="s">
        <v>875</v>
      </c>
      <c r="G477" t="s">
        <v>879</v>
      </c>
      <c r="H477">
        <v>663720</v>
      </c>
      <c r="I477" t="s">
        <v>882</v>
      </c>
      <c r="J477">
        <v>96</v>
      </c>
    </row>
    <row r="478" spans="1:10">
      <c r="A478">
        <v>477</v>
      </c>
      <c r="B478">
        <v>5230</v>
      </c>
      <c r="C478" t="s">
        <v>810</v>
      </c>
      <c r="D478">
        <v>720</v>
      </c>
      <c r="E478" t="s">
        <v>885</v>
      </c>
      <c r="F478" t="s">
        <v>875</v>
      </c>
      <c r="G478" t="s">
        <v>879</v>
      </c>
      <c r="H478">
        <v>663720</v>
      </c>
      <c r="I478" t="s">
        <v>882</v>
      </c>
      <c r="J478">
        <v>72</v>
      </c>
    </row>
    <row r="479" spans="1:10">
      <c r="A479">
        <v>478</v>
      </c>
      <c r="B479">
        <v>5240</v>
      </c>
      <c r="C479" t="s">
        <v>478</v>
      </c>
      <c r="D479">
        <v>720</v>
      </c>
      <c r="E479" t="s">
        <v>885</v>
      </c>
      <c r="F479" t="s">
        <v>875</v>
      </c>
      <c r="G479" t="s">
        <v>879</v>
      </c>
      <c r="H479">
        <v>663720</v>
      </c>
      <c r="I479" t="s">
        <v>882</v>
      </c>
      <c r="J479">
        <v>96</v>
      </c>
    </row>
    <row r="480" spans="1:10">
      <c r="A480">
        <v>479</v>
      </c>
      <c r="B480">
        <v>5250</v>
      </c>
      <c r="C480" t="s">
        <v>671</v>
      </c>
      <c r="D480">
        <v>720</v>
      </c>
      <c r="E480" t="s">
        <v>885</v>
      </c>
      <c r="F480" t="s">
        <v>875</v>
      </c>
      <c r="G480" t="s">
        <v>879</v>
      </c>
      <c r="H480">
        <v>663720</v>
      </c>
      <c r="I480" t="s">
        <v>882</v>
      </c>
      <c r="J480">
        <v>96</v>
      </c>
    </row>
    <row r="481" spans="1:10">
      <c r="A481">
        <v>480</v>
      </c>
      <c r="B481">
        <v>5270</v>
      </c>
      <c r="C481" t="s">
        <v>753</v>
      </c>
      <c r="D481">
        <v>720</v>
      </c>
      <c r="E481" t="s">
        <v>885</v>
      </c>
      <c r="F481" t="s">
        <v>875</v>
      </c>
      <c r="G481" t="s">
        <v>879</v>
      </c>
      <c r="H481">
        <v>663720</v>
      </c>
      <c r="I481" t="s">
        <v>882</v>
      </c>
      <c r="J481">
        <v>96</v>
      </c>
    </row>
    <row r="482" spans="1:10">
      <c r="A482">
        <v>481</v>
      </c>
      <c r="B482">
        <v>5280</v>
      </c>
      <c r="C482" t="s">
        <v>618</v>
      </c>
      <c r="D482">
        <v>720</v>
      </c>
      <c r="E482" t="s">
        <v>885</v>
      </c>
      <c r="F482" t="s">
        <v>875</v>
      </c>
      <c r="G482" t="s">
        <v>879</v>
      </c>
      <c r="H482">
        <v>663720</v>
      </c>
      <c r="I482" t="s">
        <v>882</v>
      </c>
      <c r="J482">
        <v>96</v>
      </c>
    </row>
    <row r="483" spans="1:10">
      <c r="A483">
        <v>482</v>
      </c>
      <c r="B483">
        <v>5290</v>
      </c>
      <c r="C483" t="s">
        <v>354</v>
      </c>
      <c r="D483">
        <v>720</v>
      </c>
      <c r="E483" t="s">
        <v>885</v>
      </c>
      <c r="F483" t="s">
        <v>875</v>
      </c>
      <c r="G483" t="s">
        <v>879</v>
      </c>
      <c r="H483">
        <v>663720</v>
      </c>
      <c r="I483" t="s">
        <v>882</v>
      </c>
      <c r="J483">
        <v>96</v>
      </c>
    </row>
    <row r="484" spans="1:10">
      <c r="A484">
        <v>483</v>
      </c>
      <c r="B484">
        <v>5300</v>
      </c>
      <c r="C484" t="s">
        <v>639</v>
      </c>
      <c r="D484">
        <v>720</v>
      </c>
      <c r="E484" t="s">
        <v>885</v>
      </c>
      <c r="F484" t="s">
        <v>875</v>
      </c>
      <c r="G484" t="s">
        <v>879</v>
      </c>
      <c r="H484">
        <v>663720</v>
      </c>
      <c r="I484" t="s">
        <v>882</v>
      </c>
      <c r="J484">
        <v>120</v>
      </c>
    </row>
    <row r="485" spans="1:10">
      <c r="A485">
        <v>484</v>
      </c>
      <c r="B485">
        <v>5310</v>
      </c>
      <c r="C485" t="s">
        <v>640</v>
      </c>
      <c r="D485">
        <v>720</v>
      </c>
      <c r="E485" t="s">
        <v>885</v>
      </c>
      <c r="F485" t="s">
        <v>875</v>
      </c>
      <c r="G485" t="s">
        <v>879</v>
      </c>
      <c r="H485">
        <v>663720</v>
      </c>
      <c r="I485" t="s">
        <v>882</v>
      </c>
      <c r="J485">
        <v>96</v>
      </c>
    </row>
    <row r="486" spans="1:10">
      <c r="A486">
        <v>485</v>
      </c>
      <c r="B486">
        <v>5320</v>
      </c>
      <c r="C486" t="s">
        <v>471</v>
      </c>
      <c r="D486">
        <v>720</v>
      </c>
      <c r="E486" t="s">
        <v>885</v>
      </c>
      <c r="F486" t="s">
        <v>875</v>
      </c>
      <c r="G486" t="s">
        <v>879</v>
      </c>
      <c r="H486">
        <v>663720</v>
      </c>
      <c r="I486" t="s">
        <v>882</v>
      </c>
      <c r="J486">
        <v>120</v>
      </c>
    </row>
    <row r="487" spans="1:10">
      <c r="A487">
        <v>486</v>
      </c>
      <c r="B487">
        <v>5330</v>
      </c>
      <c r="C487" t="s">
        <v>335</v>
      </c>
      <c r="D487">
        <v>720</v>
      </c>
      <c r="E487" t="s">
        <v>885</v>
      </c>
      <c r="F487" t="s">
        <v>875</v>
      </c>
      <c r="G487" t="s">
        <v>879</v>
      </c>
      <c r="H487">
        <v>663720</v>
      </c>
      <c r="I487" t="s">
        <v>882</v>
      </c>
      <c r="J487">
        <v>120</v>
      </c>
    </row>
    <row r="488" spans="1:10">
      <c r="A488">
        <v>487</v>
      </c>
      <c r="B488">
        <v>5350</v>
      </c>
      <c r="C488" t="s">
        <v>440</v>
      </c>
      <c r="D488">
        <v>720</v>
      </c>
      <c r="E488" t="s">
        <v>885</v>
      </c>
      <c r="F488" t="s">
        <v>875</v>
      </c>
      <c r="G488" t="s">
        <v>879</v>
      </c>
      <c r="H488">
        <v>663720</v>
      </c>
      <c r="I488" t="s">
        <v>882</v>
      </c>
      <c r="J488">
        <v>120</v>
      </c>
    </row>
    <row r="489" spans="1:10">
      <c r="A489">
        <v>488</v>
      </c>
      <c r="B489">
        <v>5360</v>
      </c>
      <c r="C489" t="s">
        <v>547</v>
      </c>
      <c r="D489">
        <v>720</v>
      </c>
      <c r="E489" t="s">
        <v>885</v>
      </c>
      <c r="F489" t="s">
        <v>875</v>
      </c>
      <c r="G489" t="s">
        <v>879</v>
      </c>
      <c r="H489">
        <v>663720</v>
      </c>
      <c r="I489" t="s">
        <v>882</v>
      </c>
      <c r="J489">
        <v>96</v>
      </c>
    </row>
    <row r="490" spans="1:10">
      <c r="A490">
        <v>489</v>
      </c>
      <c r="B490">
        <v>5370</v>
      </c>
      <c r="C490" t="s">
        <v>340</v>
      </c>
      <c r="D490">
        <v>720</v>
      </c>
      <c r="E490" t="s">
        <v>885</v>
      </c>
      <c r="F490" t="s">
        <v>875</v>
      </c>
      <c r="G490" t="s">
        <v>879</v>
      </c>
      <c r="H490">
        <v>663720</v>
      </c>
      <c r="I490" t="s">
        <v>882</v>
      </c>
      <c r="J490">
        <v>96</v>
      </c>
    </row>
    <row r="491" spans="1:10">
      <c r="A491">
        <v>490</v>
      </c>
      <c r="B491">
        <v>5390</v>
      </c>
      <c r="C491" t="s">
        <v>366</v>
      </c>
      <c r="D491">
        <v>720</v>
      </c>
      <c r="E491" t="s">
        <v>885</v>
      </c>
      <c r="F491" t="s">
        <v>875</v>
      </c>
      <c r="G491" t="s">
        <v>879</v>
      </c>
      <c r="H491">
        <v>663720</v>
      </c>
      <c r="I491" t="s">
        <v>882</v>
      </c>
      <c r="J491">
        <v>96</v>
      </c>
    </row>
    <row r="492" spans="1:10">
      <c r="A492">
        <v>491</v>
      </c>
      <c r="B492">
        <v>5400</v>
      </c>
      <c r="C492" t="s">
        <v>488</v>
      </c>
      <c r="D492">
        <v>7302</v>
      </c>
      <c r="E492" t="s">
        <v>972</v>
      </c>
      <c r="F492" t="s">
        <v>875</v>
      </c>
      <c r="G492" t="s">
        <v>879</v>
      </c>
      <c r="H492">
        <v>663720</v>
      </c>
      <c r="I492" t="s">
        <v>882</v>
      </c>
      <c r="J492">
        <v>144</v>
      </c>
    </row>
    <row r="493" spans="1:10">
      <c r="A493">
        <v>492</v>
      </c>
      <c r="B493">
        <v>5400</v>
      </c>
      <c r="C493" t="s">
        <v>488</v>
      </c>
      <c r="D493">
        <v>790</v>
      </c>
      <c r="E493" t="s">
        <v>914</v>
      </c>
      <c r="F493" t="s">
        <v>912</v>
      </c>
      <c r="G493" t="s">
        <v>911</v>
      </c>
      <c r="H493">
        <v>663790</v>
      </c>
      <c r="I493" t="s">
        <v>910</v>
      </c>
      <c r="J493">
        <v>1</v>
      </c>
    </row>
    <row r="494" spans="1:10">
      <c r="A494">
        <v>493</v>
      </c>
      <c r="B494">
        <v>5400</v>
      </c>
      <c r="C494" t="s">
        <v>488</v>
      </c>
      <c r="D494">
        <v>8910</v>
      </c>
      <c r="E494" t="s">
        <v>1024</v>
      </c>
      <c r="F494" t="s">
        <v>991</v>
      </c>
      <c r="G494" t="s">
        <v>990</v>
      </c>
      <c r="H494">
        <v>664099</v>
      </c>
      <c r="I494" t="s">
        <v>989</v>
      </c>
      <c r="J494">
        <v>1</v>
      </c>
    </row>
    <row r="495" spans="1:10">
      <c r="A495">
        <v>494</v>
      </c>
      <c r="B495">
        <v>5400</v>
      </c>
      <c r="C495" t="s">
        <v>488</v>
      </c>
      <c r="D495">
        <v>79100</v>
      </c>
      <c r="E495" t="s">
        <v>918</v>
      </c>
      <c r="F495" t="s">
        <v>917</v>
      </c>
      <c r="G495" t="s">
        <v>916</v>
      </c>
      <c r="H495">
        <v>663009</v>
      </c>
      <c r="I495" t="s">
        <v>915</v>
      </c>
      <c r="J495">
        <v>60</v>
      </c>
    </row>
    <row r="496" spans="1:10">
      <c r="A496">
        <v>495</v>
      </c>
      <c r="B496">
        <v>5410</v>
      </c>
      <c r="C496" t="s">
        <v>489</v>
      </c>
      <c r="D496">
        <v>720</v>
      </c>
      <c r="E496" t="s">
        <v>885</v>
      </c>
      <c r="F496" t="s">
        <v>875</v>
      </c>
      <c r="G496" t="s">
        <v>879</v>
      </c>
      <c r="H496">
        <v>663720</v>
      </c>
      <c r="I496" t="s">
        <v>882</v>
      </c>
      <c r="J496">
        <v>240</v>
      </c>
    </row>
    <row r="497" spans="1:10">
      <c r="A497">
        <v>496</v>
      </c>
      <c r="B497">
        <v>5410</v>
      </c>
      <c r="C497" t="s">
        <v>489</v>
      </c>
      <c r="D497">
        <v>7302</v>
      </c>
      <c r="E497" t="s">
        <v>972</v>
      </c>
      <c r="F497" t="s">
        <v>875</v>
      </c>
      <c r="G497" t="s">
        <v>879</v>
      </c>
      <c r="H497">
        <v>663720</v>
      </c>
      <c r="I497" t="s">
        <v>882</v>
      </c>
      <c r="J497">
        <v>144</v>
      </c>
    </row>
    <row r="498" spans="1:10">
      <c r="A498">
        <v>497</v>
      </c>
      <c r="B498">
        <v>5420</v>
      </c>
      <c r="C498" t="s">
        <v>741</v>
      </c>
      <c r="D498">
        <v>7302</v>
      </c>
      <c r="E498" t="s">
        <v>972</v>
      </c>
      <c r="F498" t="s">
        <v>875</v>
      </c>
      <c r="G498" t="s">
        <v>879</v>
      </c>
      <c r="H498">
        <v>663720</v>
      </c>
      <c r="I498" t="s">
        <v>882</v>
      </c>
      <c r="J498">
        <v>96</v>
      </c>
    </row>
    <row r="499" spans="1:10">
      <c r="A499">
        <v>498</v>
      </c>
      <c r="B499">
        <v>5420</v>
      </c>
      <c r="C499" t="s">
        <v>741</v>
      </c>
      <c r="D499">
        <v>79100</v>
      </c>
      <c r="E499" t="s">
        <v>918</v>
      </c>
      <c r="F499" t="s">
        <v>917</v>
      </c>
      <c r="G499" t="s">
        <v>916</v>
      </c>
      <c r="H499">
        <v>663009</v>
      </c>
      <c r="I499" t="s">
        <v>915</v>
      </c>
      <c r="J499">
        <v>60</v>
      </c>
    </row>
    <row r="500" spans="1:10">
      <c r="A500">
        <v>499</v>
      </c>
      <c r="B500">
        <v>5420</v>
      </c>
      <c r="C500" t="s">
        <v>741</v>
      </c>
      <c r="D500">
        <v>790</v>
      </c>
      <c r="E500" t="s">
        <v>914</v>
      </c>
      <c r="F500" t="s">
        <v>912</v>
      </c>
      <c r="G500" t="s">
        <v>911</v>
      </c>
      <c r="H500">
        <v>663790</v>
      </c>
      <c r="I500" t="s">
        <v>910</v>
      </c>
      <c r="J500">
        <v>1</v>
      </c>
    </row>
    <row r="501" spans="1:10">
      <c r="A501">
        <v>500</v>
      </c>
      <c r="B501">
        <v>5430</v>
      </c>
      <c r="C501" t="s">
        <v>659</v>
      </c>
      <c r="D501">
        <v>720</v>
      </c>
      <c r="E501" t="s">
        <v>885</v>
      </c>
      <c r="F501" t="s">
        <v>875</v>
      </c>
      <c r="G501" t="s">
        <v>879</v>
      </c>
      <c r="H501">
        <v>663720</v>
      </c>
      <c r="I501" t="s">
        <v>882</v>
      </c>
      <c r="J501">
        <v>96</v>
      </c>
    </row>
    <row r="502" spans="1:10">
      <c r="A502">
        <v>501</v>
      </c>
      <c r="B502">
        <v>5440</v>
      </c>
      <c r="C502" t="s">
        <v>438</v>
      </c>
      <c r="D502">
        <v>720</v>
      </c>
      <c r="E502" t="s">
        <v>885</v>
      </c>
      <c r="F502" t="s">
        <v>875</v>
      </c>
      <c r="G502" t="s">
        <v>879</v>
      </c>
      <c r="H502">
        <v>663720</v>
      </c>
      <c r="I502" t="s">
        <v>882</v>
      </c>
      <c r="J502">
        <v>96</v>
      </c>
    </row>
    <row r="503" spans="1:10">
      <c r="A503">
        <v>502</v>
      </c>
      <c r="B503">
        <v>5450</v>
      </c>
      <c r="C503" t="s">
        <v>481</v>
      </c>
      <c r="D503">
        <v>7302</v>
      </c>
      <c r="E503" t="s">
        <v>972</v>
      </c>
      <c r="F503" t="s">
        <v>875</v>
      </c>
      <c r="G503" t="s">
        <v>879</v>
      </c>
      <c r="H503">
        <v>663720</v>
      </c>
      <c r="I503" t="s">
        <v>882</v>
      </c>
      <c r="J503">
        <v>96</v>
      </c>
    </row>
    <row r="504" spans="1:10">
      <c r="A504">
        <v>503</v>
      </c>
      <c r="B504">
        <v>5460</v>
      </c>
      <c r="C504" t="s">
        <v>539</v>
      </c>
      <c r="D504">
        <v>720</v>
      </c>
      <c r="E504" t="s">
        <v>885</v>
      </c>
      <c r="F504" t="s">
        <v>875</v>
      </c>
      <c r="G504" t="s">
        <v>879</v>
      </c>
      <c r="H504">
        <v>663720</v>
      </c>
      <c r="I504" t="s">
        <v>882</v>
      </c>
      <c r="J504">
        <v>96</v>
      </c>
    </row>
    <row r="505" spans="1:10">
      <c r="A505">
        <v>504</v>
      </c>
      <c r="B505">
        <v>5470</v>
      </c>
      <c r="C505" t="s">
        <v>477</v>
      </c>
      <c r="D505">
        <v>7302</v>
      </c>
      <c r="E505" t="s">
        <v>972</v>
      </c>
      <c r="F505" t="s">
        <v>875</v>
      </c>
      <c r="G505" t="s">
        <v>879</v>
      </c>
      <c r="H505">
        <v>6637302</v>
      </c>
      <c r="I505" t="s">
        <v>969</v>
      </c>
      <c r="J505">
        <v>96</v>
      </c>
    </row>
    <row r="506" spans="1:10">
      <c r="A506">
        <v>505</v>
      </c>
      <c r="B506">
        <v>5470</v>
      </c>
      <c r="C506" t="s">
        <v>477</v>
      </c>
      <c r="D506">
        <v>720</v>
      </c>
      <c r="E506" t="s">
        <v>885</v>
      </c>
      <c r="F506" t="s">
        <v>875</v>
      </c>
      <c r="G506" t="s">
        <v>879</v>
      </c>
      <c r="H506">
        <v>663720</v>
      </c>
      <c r="I506" t="s">
        <v>882</v>
      </c>
      <c r="J506">
        <v>96</v>
      </c>
    </row>
    <row r="507" spans="1:10">
      <c r="A507">
        <v>506</v>
      </c>
      <c r="B507">
        <v>5470</v>
      </c>
      <c r="C507" t="s">
        <v>477</v>
      </c>
      <c r="D507">
        <v>7303</v>
      </c>
      <c r="E507" t="s">
        <v>987</v>
      </c>
      <c r="F507" t="s">
        <v>875</v>
      </c>
      <c r="G507" t="s">
        <v>879</v>
      </c>
      <c r="H507">
        <v>6637303</v>
      </c>
      <c r="I507" t="s">
        <v>986</v>
      </c>
      <c r="J507">
        <v>96</v>
      </c>
    </row>
    <row r="508" spans="1:10">
      <c r="A508">
        <v>507</v>
      </c>
      <c r="B508">
        <v>5470</v>
      </c>
      <c r="C508" t="s">
        <v>477</v>
      </c>
      <c r="D508">
        <v>8910</v>
      </c>
      <c r="E508" t="s">
        <v>1024</v>
      </c>
      <c r="F508" t="s">
        <v>991</v>
      </c>
      <c r="G508" t="s">
        <v>990</v>
      </c>
      <c r="H508">
        <v>664099</v>
      </c>
      <c r="I508" t="s">
        <v>989</v>
      </c>
      <c r="J508">
        <v>1</v>
      </c>
    </row>
    <row r="509" spans="1:10">
      <c r="A509">
        <v>508</v>
      </c>
      <c r="B509">
        <v>5480</v>
      </c>
      <c r="C509" t="s">
        <v>482</v>
      </c>
      <c r="D509">
        <v>720</v>
      </c>
      <c r="E509" t="s">
        <v>885</v>
      </c>
      <c r="F509" t="s">
        <v>875</v>
      </c>
      <c r="G509" t="s">
        <v>879</v>
      </c>
      <c r="H509">
        <v>663720</v>
      </c>
      <c r="I509" t="s">
        <v>882</v>
      </c>
      <c r="J509">
        <v>96</v>
      </c>
    </row>
    <row r="510" spans="1:10">
      <c r="A510">
        <v>509</v>
      </c>
      <c r="B510">
        <v>5490</v>
      </c>
      <c r="C510" t="s">
        <v>356</v>
      </c>
      <c r="D510">
        <v>720</v>
      </c>
      <c r="E510" t="s">
        <v>885</v>
      </c>
      <c r="F510" t="s">
        <v>875</v>
      </c>
      <c r="G510" t="s">
        <v>879</v>
      </c>
      <c r="H510">
        <v>663720</v>
      </c>
      <c r="I510" t="s">
        <v>882</v>
      </c>
      <c r="J510">
        <v>96</v>
      </c>
    </row>
    <row r="511" spans="1:10">
      <c r="A511">
        <v>510</v>
      </c>
      <c r="B511">
        <v>5500</v>
      </c>
      <c r="C511" t="s">
        <v>806</v>
      </c>
      <c r="D511">
        <v>720</v>
      </c>
      <c r="E511" t="s">
        <v>885</v>
      </c>
      <c r="F511" t="s">
        <v>875</v>
      </c>
      <c r="G511" t="s">
        <v>879</v>
      </c>
      <c r="H511">
        <v>663720</v>
      </c>
      <c r="I511" t="s">
        <v>882</v>
      </c>
      <c r="J511">
        <v>120</v>
      </c>
    </row>
    <row r="512" spans="1:10">
      <c r="A512">
        <v>511</v>
      </c>
      <c r="B512">
        <v>5500</v>
      </c>
      <c r="C512" t="s">
        <v>806</v>
      </c>
      <c r="D512">
        <v>860</v>
      </c>
      <c r="E512" t="s">
        <v>968</v>
      </c>
      <c r="F512" t="s">
        <v>1123</v>
      </c>
      <c r="G512" t="s">
        <v>1122</v>
      </c>
      <c r="H512">
        <v>664860</v>
      </c>
      <c r="I512" t="s">
        <v>965</v>
      </c>
      <c r="J512">
        <v>72</v>
      </c>
    </row>
    <row r="513" spans="1:10">
      <c r="A513">
        <v>512</v>
      </c>
      <c r="B513">
        <v>5500</v>
      </c>
      <c r="C513" t="s">
        <v>806</v>
      </c>
      <c r="D513">
        <v>790</v>
      </c>
      <c r="E513" t="s">
        <v>914</v>
      </c>
      <c r="F513" t="s">
        <v>912</v>
      </c>
      <c r="G513" t="s">
        <v>911</v>
      </c>
      <c r="H513">
        <v>663790</v>
      </c>
      <c r="I513" t="s">
        <v>910</v>
      </c>
      <c r="J513">
        <v>1</v>
      </c>
    </row>
    <row r="514" spans="1:10">
      <c r="A514">
        <v>513</v>
      </c>
      <c r="B514">
        <v>5500</v>
      </c>
      <c r="C514" t="s">
        <v>806</v>
      </c>
      <c r="D514">
        <v>79100</v>
      </c>
      <c r="E514" t="s">
        <v>918</v>
      </c>
      <c r="F514" t="s">
        <v>917</v>
      </c>
      <c r="G514" t="s">
        <v>916</v>
      </c>
      <c r="H514">
        <v>663009</v>
      </c>
      <c r="I514" t="s">
        <v>915</v>
      </c>
      <c r="J514">
        <v>60</v>
      </c>
    </row>
    <row r="515" spans="1:10">
      <c r="A515">
        <v>514</v>
      </c>
      <c r="B515">
        <v>5510</v>
      </c>
      <c r="C515" t="s">
        <v>740</v>
      </c>
      <c r="D515">
        <v>7302</v>
      </c>
      <c r="E515" t="s">
        <v>972</v>
      </c>
      <c r="F515" t="s">
        <v>875</v>
      </c>
      <c r="G515" t="s">
        <v>879</v>
      </c>
      <c r="H515">
        <v>6637302</v>
      </c>
      <c r="I515" t="s">
        <v>969</v>
      </c>
      <c r="J515">
        <v>96</v>
      </c>
    </row>
    <row r="516" spans="1:10">
      <c r="A516">
        <v>515</v>
      </c>
      <c r="B516">
        <v>5510</v>
      </c>
      <c r="C516" t="s">
        <v>740</v>
      </c>
      <c r="D516">
        <v>720</v>
      </c>
      <c r="E516" t="s">
        <v>885</v>
      </c>
      <c r="F516" t="s">
        <v>875</v>
      </c>
      <c r="G516" t="s">
        <v>879</v>
      </c>
      <c r="H516">
        <v>663720</v>
      </c>
      <c r="I516" t="s">
        <v>882</v>
      </c>
      <c r="J516">
        <v>120</v>
      </c>
    </row>
    <row r="517" spans="1:10">
      <c r="A517">
        <v>516</v>
      </c>
      <c r="B517">
        <v>5510</v>
      </c>
      <c r="C517" t="s">
        <v>740</v>
      </c>
      <c r="D517">
        <v>790</v>
      </c>
      <c r="E517" t="s">
        <v>914</v>
      </c>
      <c r="F517" t="s">
        <v>912</v>
      </c>
      <c r="G517" t="s">
        <v>911</v>
      </c>
      <c r="H517">
        <v>663790</v>
      </c>
      <c r="I517" t="s">
        <v>910</v>
      </c>
      <c r="J517">
        <v>1</v>
      </c>
    </row>
    <row r="518" spans="1:10">
      <c r="A518">
        <v>517</v>
      </c>
      <c r="B518">
        <v>5510</v>
      </c>
      <c r="C518" t="s">
        <v>740</v>
      </c>
      <c r="D518">
        <v>79100</v>
      </c>
      <c r="E518" t="s">
        <v>918</v>
      </c>
      <c r="F518" t="s">
        <v>917</v>
      </c>
      <c r="G518" t="s">
        <v>916</v>
      </c>
      <c r="H518">
        <v>663009</v>
      </c>
      <c r="I518" t="s">
        <v>915</v>
      </c>
      <c r="J518">
        <v>60</v>
      </c>
    </row>
    <row r="519" spans="1:10">
      <c r="A519">
        <v>518</v>
      </c>
      <c r="B519">
        <v>5520</v>
      </c>
      <c r="C519" t="s">
        <v>541</v>
      </c>
      <c r="D519">
        <v>720</v>
      </c>
      <c r="E519" t="s">
        <v>885</v>
      </c>
      <c r="F519" t="s">
        <v>875</v>
      </c>
      <c r="G519" t="s">
        <v>879</v>
      </c>
      <c r="H519">
        <v>663720</v>
      </c>
      <c r="I519" t="s">
        <v>882</v>
      </c>
      <c r="J519">
        <v>84</v>
      </c>
    </row>
    <row r="520" spans="1:10">
      <c r="A520">
        <v>519</v>
      </c>
      <c r="B520">
        <v>5530</v>
      </c>
      <c r="C520" t="s">
        <v>654</v>
      </c>
      <c r="D520">
        <v>720</v>
      </c>
      <c r="E520" t="s">
        <v>885</v>
      </c>
      <c r="F520" t="s">
        <v>875</v>
      </c>
      <c r="G520" t="s">
        <v>879</v>
      </c>
      <c r="H520">
        <v>663720</v>
      </c>
      <c r="I520" t="s">
        <v>882</v>
      </c>
      <c r="J520">
        <v>120</v>
      </c>
    </row>
    <row r="521" spans="1:10">
      <c r="A521">
        <v>520</v>
      </c>
      <c r="B521">
        <v>5540</v>
      </c>
      <c r="C521" t="s">
        <v>475</v>
      </c>
      <c r="D521">
        <v>720</v>
      </c>
      <c r="E521" t="s">
        <v>885</v>
      </c>
      <c r="F521" t="s">
        <v>875</v>
      </c>
      <c r="G521" t="s">
        <v>879</v>
      </c>
      <c r="H521">
        <v>663720</v>
      </c>
      <c r="I521" t="s">
        <v>882</v>
      </c>
      <c r="J521">
        <v>120</v>
      </c>
    </row>
    <row r="522" spans="1:10">
      <c r="A522">
        <v>521</v>
      </c>
      <c r="B522">
        <v>5560</v>
      </c>
      <c r="C522" t="s">
        <v>873</v>
      </c>
      <c r="D522">
        <v>720</v>
      </c>
      <c r="E522" t="s">
        <v>885</v>
      </c>
      <c r="F522" t="s">
        <v>875</v>
      </c>
      <c r="G522" t="s">
        <v>879</v>
      </c>
      <c r="H522">
        <v>663720</v>
      </c>
      <c r="I522" t="s">
        <v>882</v>
      </c>
      <c r="J522">
        <v>240</v>
      </c>
    </row>
    <row r="523" spans="1:10">
      <c r="A523">
        <v>522</v>
      </c>
      <c r="B523">
        <v>5570</v>
      </c>
      <c r="C523" t="s">
        <v>557</v>
      </c>
      <c r="D523">
        <v>720</v>
      </c>
      <c r="E523" t="s">
        <v>885</v>
      </c>
      <c r="F523" t="s">
        <v>875</v>
      </c>
      <c r="G523" t="s">
        <v>879</v>
      </c>
      <c r="H523">
        <v>663720</v>
      </c>
      <c r="I523" t="s">
        <v>882</v>
      </c>
      <c r="J523">
        <v>144</v>
      </c>
    </row>
    <row r="524" spans="1:10">
      <c r="A524">
        <v>523</v>
      </c>
      <c r="B524">
        <v>5580</v>
      </c>
      <c r="C524" t="s">
        <v>245</v>
      </c>
      <c r="D524">
        <v>720</v>
      </c>
      <c r="E524" t="s">
        <v>885</v>
      </c>
      <c r="F524" t="s">
        <v>875</v>
      </c>
      <c r="G524" t="s">
        <v>879</v>
      </c>
      <c r="H524">
        <v>663720</v>
      </c>
      <c r="I524" t="s">
        <v>882</v>
      </c>
      <c r="J524">
        <v>144</v>
      </c>
    </row>
    <row r="525" spans="1:10">
      <c r="A525">
        <v>524</v>
      </c>
      <c r="B525">
        <v>5600</v>
      </c>
      <c r="C525" t="s">
        <v>337</v>
      </c>
      <c r="D525">
        <v>720</v>
      </c>
      <c r="E525" t="s">
        <v>885</v>
      </c>
      <c r="F525" t="s">
        <v>875</v>
      </c>
      <c r="G525" t="s">
        <v>879</v>
      </c>
      <c r="H525">
        <v>663720</v>
      </c>
      <c r="I525" t="s">
        <v>882</v>
      </c>
      <c r="J525">
        <v>72</v>
      </c>
    </row>
    <row r="526" spans="1:10">
      <c r="A526">
        <v>525</v>
      </c>
      <c r="B526">
        <v>5610</v>
      </c>
      <c r="C526" t="s">
        <v>684</v>
      </c>
      <c r="D526">
        <v>720</v>
      </c>
      <c r="E526" t="s">
        <v>885</v>
      </c>
      <c r="F526" t="s">
        <v>875</v>
      </c>
      <c r="G526" t="s">
        <v>879</v>
      </c>
      <c r="H526">
        <v>663720</v>
      </c>
      <c r="I526" t="s">
        <v>882</v>
      </c>
      <c r="J526">
        <v>72</v>
      </c>
    </row>
    <row r="527" spans="1:10">
      <c r="A527">
        <v>526</v>
      </c>
      <c r="B527">
        <v>5610</v>
      </c>
      <c r="C527" t="s">
        <v>684</v>
      </c>
      <c r="D527">
        <v>850</v>
      </c>
      <c r="E527" t="s">
        <v>904</v>
      </c>
      <c r="F527" t="s">
        <v>875</v>
      </c>
      <c r="G527" t="s">
        <v>879</v>
      </c>
      <c r="H527">
        <v>664850</v>
      </c>
      <c r="I527" t="s">
        <v>903</v>
      </c>
      <c r="J527">
        <v>72</v>
      </c>
    </row>
    <row r="528" spans="1:10">
      <c r="A528">
        <v>527</v>
      </c>
      <c r="B528">
        <v>5620</v>
      </c>
      <c r="C528" t="s">
        <v>716</v>
      </c>
      <c r="D528">
        <v>720</v>
      </c>
      <c r="E528" t="s">
        <v>885</v>
      </c>
      <c r="F528" t="s">
        <v>875</v>
      </c>
      <c r="G528" t="s">
        <v>879</v>
      </c>
      <c r="H528">
        <v>663720</v>
      </c>
      <c r="I528" t="s">
        <v>882</v>
      </c>
      <c r="J528">
        <v>72</v>
      </c>
    </row>
    <row r="529" spans="1:10">
      <c r="A529">
        <v>528</v>
      </c>
      <c r="B529">
        <v>5640</v>
      </c>
      <c r="C529" t="s">
        <v>647</v>
      </c>
      <c r="D529">
        <v>720</v>
      </c>
      <c r="E529" t="s">
        <v>885</v>
      </c>
      <c r="F529" t="s">
        <v>875</v>
      </c>
      <c r="G529" t="s">
        <v>879</v>
      </c>
      <c r="H529">
        <v>663720</v>
      </c>
      <c r="I529" t="s">
        <v>882</v>
      </c>
      <c r="J529">
        <v>72</v>
      </c>
    </row>
    <row r="530" spans="1:10">
      <c r="A530">
        <v>529</v>
      </c>
      <c r="B530">
        <v>5640</v>
      </c>
      <c r="C530" t="s">
        <v>647</v>
      </c>
      <c r="D530">
        <v>7302</v>
      </c>
      <c r="E530" t="s">
        <v>972</v>
      </c>
      <c r="F530" t="s">
        <v>875</v>
      </c>
      <c r="G530" t="s">
        <v>879</v>
      </c>
      <c r="H530">
        <v>6637302</v>
      </c>
      <c r="I530" t="s">
        <v>969</v>
      </c>
      <c r="J530">
        <v>96</v>
      </c>
    </row>
    <row r="531" spans="1:10">
      <c r="A531">
        <v>530</v>
      </c>
      <c r="B531">
        <v>5650</v>
      </c>
      <c r="C531" t="s">
        <v>531</v>
      </c>
      <c r="D531">
        <v>720</v>
      </c>
      <c r="E531" t="s">
        <v>885</v>
      </c>
      <c r="F531" t="s">
        <v>875</v>
      </c>
      <c r="G531" t="s">
        <v>879</v>
      </c>
      <c r="H531">
        <v>663720</v>
      </c>
      <c r="I531" t="s">
        <v>882</v>
      </c>
      <c r="J531">
        <v>96</v>
      </c>
    </row>
    <row r="532" spans="1:10">
      <c r="A532">
        <v>531</v>
      </c>
      <c r="B532">
        <v>5660</v>
      </c>
      <c r="C532" t="s">
        <v>422</v>
      </c>
      <c r="D532">
        <v>720</v>
      </c>
      <c r="E532" t="s">
        <v>885</v>
      </c>
      <c r="F532" t="s">
        <v>875</v>
      </c>
      <c r="G532" t="s">
        <v>879</v>
      </c>
      <c r="H532">
        <v>663720</v>
      </c>
      <c r="I532" t="s">
        <v>882</v>
      </c>
      <c r="J532">
        <v>96</v>
      </c>
    </row>
    <row r="533" spans="1:10">
      <c r="A533">
        <v>532</v>
      </c>
      <c r="B533">
        <v>5660</v>
      </c>
      <c r="C533" t="s">
        <v>422</v>
      </c>
      <c r="D533">
        <v>7302</v>
      </c>
      <c r="E533" t="s">
        <v>972</v>
      </c>
      <c r="F533" t="s">
        <v>875</v>
      </c>
      <c r="G533" t="s">
        <v>879</v>
      </c>
      <c r="H533">
        <v>6637302</v>
      </c>
      <c r="I533" t="s">
        <v>969</v>
      </c>
      <c r="J533">
        <v>96</v>
      </c>
    </row>
    <row r="534" spans="1:10">
      <c r="A534">
        <v>533</v>
      </c>
      <c r="B534">
        <v>5680</v>
      </c>
      <c r="C534" t="s">
        <v>606</v>
      </c>
      <c r="D534">
        <v>720</v>
      </c>
      <c r="E534" t="s">
        <v>885</v>
      </c>
      <c r="F534" t="s">
        <v>875</v>
      </c>
      <c r="G534" t="s">
        <v>879</v>
      </c>
      <c r="H534">
        <v>663720</v>
      </c>
      <c r="I534" t="s">
        <v>882</v>
      </c>
      <c r="J534">
        <v>72</v>
      </c>
    </row>
    <row r="535" spans="1:10">
      <c r="A535">
        <v>534</v>
      </c>
      <c r="B535">
        <v>5680</v>
      </c>
      <c r="C535" t="s">
        <v>606</v>
      </c>
      <c r="D535">
        <v>7302</v>
      </c>
      <c r="E535" t="s">
        <v>972</v>
      </c>
      <c r="F535" t="s">
        <v>875</v>
      </c>
      <c r="G535" t="s">
        <v>879</v>
      </c>
      <c r="H535">
        <v>6637302</v>
      </c>
      <c r="I535" t="s">
        <v>969</v>
      </c>
      <c r="J535">
        <v>72</v>
      </c>
    </row>
    <row r="536" spans="1:10">
      <c r="A536">
        <v>535</v>
      </c>
      <c r="B536">
        <v>5690</v>
      </c>
      <c r="C536" t="s">
        <v>369</v>
      </c>
      <c r="D536">
        <v>720</v>
      </c>
      <c r="E536" t="s">
        <v>885</v>
      </c>
      <c r="F536" t="s">
        <v>875</v>
      </c>
      <c r="G536" t="s">
        <v>879</v>
      </c>
      <c r="H536">
        <v>663720</v>
      </c>
      <c r="I536" t="s">
        <v>882</v>
      </c>
      <c r="J536">
        <v>72</v>
      </c>
    </row>
    <row r="537" spans="1:10">
      <c r="A537">
        <v>536</v>
      </c>
      <c r="B537">
        <v>5700</v>
      </c>
      <c r="C537" t="s">
        <v>744</v>
      </c>
      <c r="D537">
        <v>720</v>
      </c>
      <c r="E537" t="s">
        <v>885</v>
      </c>
      <c r="F537" t="s">
        <v>875</v>
      </c>
      <c r="G537" t="s">
        <v>879</v>
      </c>
      <c r="H537">
        <v>663720</v>
      </c>
      <c r="I537" t="s">
        <v>882</v>
      </c>
      <c r="J537">
        <v>96</v>
      </c>
    </row>
    <row r="538" spans="1:10">
      <c r="A538">
        <v>537</v>
      </c>
      <c r="B538">
        <v>5710</v>
      </c>
      <c r="C538" t="s">
        <v>713</v>
      </c>
      <c r="D538">
        <v>720</v>
      </c>
      <c r="E538" t="s">
        <v>885</v>
      </c>
      <c r="F538" t="s">
        <v>875</v>
      </c>
      <c r="G538" t="s">
        <v>879</v>
      </c>
      <c r="H538">
        <v>663720</v>
      </c>
      <c r="I538" t="s">
        <v>882</v>
      </c>
      <c r="J538">
        <v>96</v>
      </c>
    </row>
    <row r="539" spans="1:10">
      <c r="A539">
        <v>538</v>
      </c>
      <c r="B539">
        <v>5720</v>
      </c>
      <c r="C539" t="s">
        <v>752</v>
      </c>
      <c r="D539">
        <v>720</v>
      </c>
      <c r="E539" t="s">
        <v>885</v>
      </c>
      <c r="F539" t="s">
        <v>875</v>
      </c>
      <c r="G539" t="s">
        <v>879</v>
      </c>
      <c r="H539">
        <v>663720</v>
      </c>
      <c r="I539" t="s">
        <v>882</v>
      </c>
      <c r="J539">
        <v>96</v>
      </c>
    </row>
    <row r="540" spans="1:10">
      <c r="A540">
        <v>539</v>
      </c>
      <c r="B540">
        <v>5730</v>
      </c>
      <c r="C540" t="s">
        <v>306</v>
      </c>
      <c r="D540">
        <v>720</v>
      </c>
      <c r="E540" t="s">
        <v>885</v>
      </c>
      <c r="F540" t="s">
        <v>875</v>
      </c>
      <c r="G540" t="s">
        <v>879</v>
      </c>
      <c r="H540">
        <v>663720</v>
      </c>
      <c r="I540" t="s">
        <v>882</v>
      </c>
      <c r="J540">
        <v>96</v>
      </c>
    </row>
    <row r="541" spans="1:10">
      <c r="A541">
        <v>540</v>
      </c>
      <c r="B541">
        <v>5740</v>
      </c>
      <c r="C541" t="s">
        <v>604</v>
      </c>
      <c r="D541">
        <v>720</v>
      </c>
      <c r="E541" t="s">
        <v>885</v>
      </c>
      <c r="F541" t="s">
        <v>875</v>
      </c>
      <c r="G541" t="s">
        <v>879</v>
      </c>
      <c r="H541">
        <v>663720</v>
      </c>
      <c r="I541" t="s">
        <v>882</v>
      </c>
      <c r="J541">
        <v>120</v>
      </c>
    </row>
    <row r="542" spans="1:10">
      <c r="A542">
        <v>541</v>
      </c>
      <c r="B542">
        <v>5750</v>
      </c>
      <c r="C542" t="s">
        <v>305</v>
      </c>
      <c r="D542">
        <v>720</v>
      </c>
      <c r="E542" t="s">
        <v>885</v>
      </c>
      <c r="F542" t="s">
        <v>875</v>
      </c>
      <c r="G542" t="s">
        <v>879</v>
      </c>
      <c r="H542">
        <v>663720</v>
      </c>
      <c r="I542" t="s">
        <v>882</v>
      </c>
      <c r="J542">
        <v>120</v>
      </c>
    </row>
    <row r="543" spans="1:10">
      <c r="A543">
        <v>542</v>
      </c>
      <c r="B543">
        <v>5760</v>
      </c>
      <c r="C543" t="s">
        <v>602</v>
      </c>
      <c r="D543">
        <v>720</v>
      </c>
      <c r="E543" t="s">
        <v>885</v>
      </c>
      <c r="F543" t="s">
        <v>875</v>
      </c>
      <c r="G543" t="s">
        <v>879</v>
      </c>
      <c r="H543">
        <v>663720</v>
      </c>
      <c r="I543" t="s">
        <v>882</v>
      </c>
      <c r="J543">
        <v>96</v>
      </c>
    </row>
    <row r="544" spans="1:10">
      <c r="A544">
        <v>543</v>
      </c>
      <c r="B544">
        <v>5770</v>
      </c>
      <c r="C544" t="s">
        <v>592</v>
      </c>
      <c r="D544">
        <v>720</v>
      </c>
      <c r="E544" t="s">
        <v>885</v>
      </c>
      <c r="F544" t="s">
        <v>875</v>
      </c>
      <c r="G544" t="s">
        <v>879</v>
      </c>
      <c r="H544">
        <v>663720</v>
      </c>
      <c r="I544" t="s">
        <v>882</v>
      </c>
      <c r="J544">
        <v>72</v>
      </c>
    </row>
    <row r="545" spans="1:10">
      <c r="A545">
        <v>544</v>
      </c>
      <c r="B545">
        <v>5780</v>
      </c>
      <c r="C545" t="s">
        <v>518</v>
      </c>
      <c r="D545">
        <v>720</v>
      </c>
      <c r="E545" t="s">
        <v>885</v>
      </c>
      <c r="F545" t="s">
        <v>875</v>
      </c>
      <c r="G545" t="s">
        <v>879</v>
      </c>
      <c r="H545">
        <v>663720</v>
      </c>
      <c r="I545" t="s">
        <v>882</v>
      </c>
      <c r="J545">
        <v>72</v>
      </c>
    </row>
    <row r="546" spans="1:10">
      <c r="A546">
        <v>545</v>
      </c>
      <c r="B546">
        <v>5790</v>
      </c>
      <c r="C546" t="s">
        <v>370</v>
      </c>
      <c r="D546">
        <v>720</v>
      </c>
      <c r="E546" t="s">
        <v>885</v>
      </c>
      <c r="F546" t="s">
        <v>875</v>
      </c>
      <c r="G546" t="s">
        <v>879</v>
      </c>
      <c r="H546">
        <v>663720</v>
      </c>
      <c r="I546" t="s">
        <v>882</v>
      </c>
      <c r="J546">
        <v>72</v>
      </c>
    </row>
    <row r="547" spans="1:10">
      <c r="A547">
        <v>546</v>
      </c>
      <c r="B547">
        <v>5800</v>
      </c>
      <c r="C547" t="s">
        <v>487</v>
      </c>
      <c r="D547">
        <v>720</v>
      </c>
      <c r="E547" t="s">
        <v>885</v>
      </c>
      <c r="F547" t="s">
        <v>875</v>
      </c>
      <c r="G547" t="s">
        <v>879</v>
      </c>
      <c r="H547">
        <v>663720</v>
      </c>
      <c r="I547" t="s">
        <v>882</v>
      </c>
      <c r="J547">
        <v>96</v>
      </c>
    </row>
    <row r="548" spans="1:10">
      <c r="A548">
        <v>547</v>
      </c>
      <c r="B548">
        <v>5810</v>
      </c>
      <c r="C548" t="s">
        <v>486</v>
      </c>
      <c r="D548">
        <v>720</v>
      </c>
      <c r="E548" t="s">
        <v>885</v>
      </c>
      <c r="F548" t="s">
        <v>875</v>
      </c>
      <c r="G548" t="s">
        <v>879</v>
      </c>
      <c r="H548">
        <v>663720</v>
      </c>
      <c r="I548" t="s">
        <v>882</v>
      </c>
      <c r="J548">
        <v>120</v>
      </c>
    </row>
    <row r="549" spans="1:10">
      <c r="A549">
        <v>548</v>
      </c>
      <c r="B549">
        <v>5820</v>
      </c>
      <c r="C549" t="s">
        <v>769</v>
      </c>
      <c r="D549">
        <v>720</v>
      </c>
      <c r="E549" t="s">
        <v>885</v>
      </c>
      <c r="F549" t="s">
        <v>875</v>
      </c>
      <c r="G549" t="s">
        <v>879</v>
      </c>
      <c r="H549">
        <v>663720</v>
      </c>
      <c r="I549" t="s">
        <v>882</v>
      </c>
      <c r="J549">
        <v>96</v>
      </c>
    </row>
    <row r="550" spans="1:10">
      <c r="A550">
        <v>549</v>
      </c>
      <c r="B550">
        <v>5830</v>
      </c>
      <c r="C550" t="s">
        <v>240</v>
      </c>
      <c r="D550">
        <v>720</v>
      </c>
      <c r="E550" t="s">
        <v>885</v>
      </c>
      <c r="F550" t="s">
        <v>875</v>
      </c>
      <c r="G550" t="s">
        <v>879</v>
      </c>
      <c r="H550">
        <v>663720</v>
      </c>
      <c r="I550" t="s">
        <v>882</v>
      </c>
      <c r="J550">
        <v>96</v>
      </c>
    </row>
    <row r="551" spans="1:10">
      <c r="A551">
        <v>550</v>
      </c>
      <c r="B551">
        <v>5840</v>
      </c>
      <c r="C551" t="s">
        <v>310</v>
      </c>
      <c r="D551">
        <v>720</v>
      </c>
      <c r="E551" t="s">
        <v>885</v>
      </c>
      <c r="F551" t="s">
        <v>875</v>
      </c>
      <c r="G551" t="s">
        <v>879</v>
      </c>
      <c r="H551">
        <v>663720</v>
      </c>
      <c r="I551" t="s">
        <v>882</v>
      </c>
      <c r="J551">
        <v>96</v>
      </c>
    </row>
    <row r="552" spans="1:10">
      <c r="A552">
        <v>551</v>
      </c>
      <c r="B552">
        <v>5860</v>
      </c>
      <c r="C552" t="s">
        <v>603</v>
      </c>
      <c r="D552">
        <v>720</v>
      </c>
      <c r="E552" t="s">
        <v>885</v>
      </c>
      <c r="F552" t="s">
        <v>875</v>
      </c>
      <c r="G552" t="s">
        <v>879</v>
      </c>
      <c r="H552">
        <v>663720</v>
      </c>
      <c r="I552" t="s">
        <v>882</v>
      </c>
      <c r="J552">
        <v>96</v>
      </c>
    </row>
    <row r="553" spans="1:10">
      <c r="A553">
        <v>552</v>
      </c>
      <c r="B553">
        <v>5890</v>
      </c>
      <c r="C553" t="s">
        <v>355</v>
      </c>
      <c r="D553">
        <v>720</v>
      </c>
      <c r="E553" t="s">
        <v>885</v>
      </c>
      <c r="F553" t="s">
        <v>875</v>
      </c>
      <c r="G553" t="s">
        <v>879</v>
      </c>
      <c r="H553">
        <v>663720</v>
      </c>
      <c r="I553" t="s">
        <v>882</v>
      </c>
      <c r="J553">
        <v>96</v>
      </c>
    </row>
    <row r="554" spans="1:10">
      <c r="A554">
        <v>553</v>
      </c>
      <c r="B554">
        <v>5890</v>
      </c>
      <c r="C554" t="s">
        <v>355</v>
      </c>
      <c r="D554">
        <v>7302</v>
      </c>
      <c r="E554" t="s">
        <v>972</v>
      </c>
      <c r="F554" t="s">
        <v>1140</v>
      </c>
      <c r="G554" t="s">
        <v>1139</v>
      </c>
      <c r="H554">
        <v>6637302</v>
      </c>
      <c r="I554" t="s">
        <v>969</v>
      </c>
      <c r="J554">
        <v>144</v>
      </c>
    </row>
    <row r="555" spans="1:10">
      <c r="A555">
        <v>554</v>
      </c>
      <c r="B555">
        <v>5900</v>
      </c>
      <c r="C555" t="s">
        <v>507</v>
      </c>
      <c r="D555">
        <v>720</v>
      </c>
      <c r="E555" t="s">
        <v>885</v>
      </c>
      <c r="F555" t="s">
        <v>875</v>
      </c>
      <c r="G555" t="s">
        <v>879</v>
      </c>
      <c r="H555">
        <v>663720</v>
      </c>
      <c r="I555" t="s">
        <v>882</v>
      </c>
      <c r="J555">
        <v>144</v>
      </c>
    </row>
    <row r="556" spans="1:10">
      <c r="A556">
        <v>555</v>
      </c>
      <c r="B556">
        <v>5920</v>
      </c>
      <c r="C556" t="s">
        <v>275</v>
      </c>
      <c r="D556">
        <v>720</v>
      </c>
      <c r="E556" t="s">
        <v>885</v>
      </c>
      <c r="F556" t="s">
        <v>875</v>
      </c>
      <c r="G556" t="s">
        <v>879</v>
      </c>
      <c r="H556">
        <v>663720</v>
      </c>
      <c r="I556" t="s">
        <v>882</v>
      </c>
      <c r="J556">
        <v>96</v>
      </c>
    </row>
    <row r="557" spans="1:10">
      <c r="A557">
        <v>556</v>
      </c>
      <c r="B557">
        <v>5930</v>
      </c>
      <c r="C557" t="s">
        <v>464</v>
      </c>
      <c r="D557">
        <v>720</v>
      </c>
      <c r="E557" t="s">
        <v>885</v>
      </c>
      <c r="F557" t="s">
        <v>875</v>
      </c>
      <c r="G557" t="s">
        <v>879</v>
      </c>
      <c r="H557">
        <v>663720</v>
      </c>
      <c r="I557" t="s">
        <v>882</v>
      </c>
      <c r="J557">
        <v>96</v>
      </c>
    </row>
    <row r="558" spans="1:10">
      <c r="A558">
        <v>557</v>
      </c>
      <c r="B558">
        <v>5940</v>
      </c>
      <c r="C558" t="s">
        <v>506</v>
      </c>
      <c r="D558">
        <v>720</v>
      </c>
      <c r="E558" t="s">
        <v>885</v>
      </c>
      <c r="F558" t="s">
        <v>875</v>
      </c>
      <c r="G558" t="s">
        <v>879</v>
      </c>
      <c r="H558">
        <v>663720</v>
      </c>
      <c r="I558" t="s">
        <v>882</v>
      </c>
      <c r="J558">
        <v>96</v>
      </c>
    </row>
    <row r="559" spans="1:10">
      <c r="A559">
        <v>558</v>
      </c>
      <c r="B559">
        <v>5950</v>
      </c>
      <c r="C559" t="s">
        <v>832</v>
      </c>
      <c r="D559">
        <v>720</v>
      </c>
      <c r="E559" t="s">
        <v>885</v>
      </c>
      <c r="F559" t="s">
        <v>875</v>
      </c>
      <c r="G559" t="s">
        <v>879</v>
      </c>
      <c r="H559">
        <v>663720</v>
      </c>
      <c r="I559" t="s">
        <v>882</v>
      </c>
      <c r="J559">
        <v>96</v>
      </c>
    </row>
    <row r="560" spans="1:10">
      <c r="A560">
        <v>559</v>
      </c>
      <c r="B560">
        <v>5960</v>
      </c>
      <c r="C560" t="s">
        <v>593</v>
      </c>
      <c r="D560">
        <v>720</v>
      </c>
      <c r="E560" t="s">
        <v>885</v>
      </c>
      <c r="F560" t="s">
        <v>875</v>
      </c>
      <c r="G560" t="s">
        <v>879</v>
      </c>
      <c r="H560">
        <v>663720</v>
      </c>
      <c r="I560" t="s">
        <v>882</v>
      </c>
      <c r="J560">
        <v>96</v>
      </c>
    </row>
    <row r="561" spans="1:10">
      <c r="A561">
        <v>560</v>
      </c>
      <c r="B561">
        <v>5970</v>
      </c>
      <c r="C561" t="s">
        <v>589</v>
      </c>
      <c r="D561">
        <v>720</v>
      </c>
      <c r="E561" t="s">
        <v>885</v>
      </c>
      <c r="F561" t="s">
        <v>875</v>
      </c>
      <c r="G561" t="s">
        <v>879</v>
      </c>
      <c r="H561">
        <v>663720</v>
      </c>
      <c r="I561" t="s">
        <v>882</v>
      </c>
      <c r="J561">
        <v>96</v>
      </c>
    </row>
    <row r="562" spans="1:10">
      <c r="A562">
        <v>561</v>
      </c>
      <c r="B562">
        <v>5980</v>
      </c>
      <c r="C562" t="s">
        <v>751</v>
      </c>
      <c r="D562">
        <v>720</v>
      </c>
      <c r="E562" t="s">
        <v>885</v>
      </c>
      <c r="F562" t="s">
        <v>875</v>
      </c>
      <c r="G562" t="s">
        <v>879</v>
      </c>
      <c r="H562">
        <v>663720</v>
      </c>
      <c r="I562" t="s">
        <v>882</v>
      </c>
      <c r="J562">
        <v>96</v>
      </c>
    </row>
    <row r="563" spans="1:10">
      <c r="A563">
        <v>562</v>
      </c>
      <c r="B563">
        <v>5990</v>
      </c>
      <c r="C563" t="s">
        <v>358</v>
      </c>
      <c r="D563">
        <v>720</v>
      </c>
      <c r="E563" t="s">
        <v>885</v>
      </c>
      <c r="F563" t="s">
        <v>875</v>
      </c>
      <c r="G563" t="s">
        <v>879</v>
      </c>
      <c r="H563">
        <v>663720</v>
      </c>
      <c r="I563" t="s">
        <v>882</v>
      </c>
      <c r="J563">
        <v>96</v>
      </c>
    </row>
    <row r="564" spans="1:10">
      <c r="A564">
        <v>563</v>
      </c>
      <c r="B564">
        <v>6000</v>
      </c>
      <c r="C564" t="s">
        <v>762</v>
      </c>
      <c r="D564">
        <v>720</v>
      </c>
      <c r="E564" t="s">
        <v>885</v>
      </c>
      <c r="F564" t="s">
        <v>875</v>
      </c>
      <c r="G564" t="s">
        <v>879</v>
      </c>
      <c r="H564">
        <v>663720</v>
      </c>
      <c r="I564" t="s">
        <v>882</v>
      </c>
      <c r="J564">
        <v>120</v>
      </c>
    </row>
    <row r="565" spans="1:10">
      <c r="A565">
        <v>564</v>
      </c>
      <c r="B565">
        <v>6000</v>
      </c>
      <c r="C565" t="s">
        <v>762</v>
      </c>
      <c r="D565">
        <v>790</v>
      </c>
      <c r="E565" t="s">
        <v>914</v>
      </c>
      <c r="F565" t="s">
        <v>912</v>
      </c>
      <c r="G565" t="s">
        <v>911</v>
      </c>
      <c r="H565">
        <v>663790</v>
      </c>
      <c r="I565" t="s">
        <v>910</v>
      </c>
      <c r="J565">
        <v>1</v>
      </c>
    </row>
    <row r="566" spans="1:10">
      <c r="A566">
        <v>565</v>
      </c>
      <c r="B566">
        <v>6010</v>
      </c>
      <c r="C566" t="s">
        <v>844</v>
      </c>
      <c r="D566">
        <v>700</v>
      </c>
      <c r="E566" t="s">
        <v>926</v>
      </c>
      <c r="F566" t="s">
        <v>925</v>
      </c>
      <c r="G566" t="s">
        <v>924</v>
      </c>
      <c r="H566">
        <v>663700</v>
      </c>
      <c r="I566" t="s">
        <v>923</v>
      </c>
      <c r="J566">
        <v>144</v>
      </c>
    </row>
    <row r="567" spans="1:10">
      <c r="A567">
        <v>566</v>
      </c>
      <c r="B567">
        <v>6010</v>
      </c>
      <c r="C567" t="s">
        <v>844</v>
      </c>
      <c r="D567">
        <v>720</v>
      </c>
      <c r="E567" t="s">
        <v>885</v>
      </c>
      <c r="F567" t="s">
        <v>875</v>
      </c>
      <c r="G567" t="s">
        <v>879</v>
      </c>
      <c r="H567">
        <v>663720</v>
      </c>
      <c r="I567" t="s">
        <v>882</v>
      </c>
      <c r="J567">
        <v>120</v>
      </c>
    </row>
    <row r="568" spans="1:10">
      <c r="A568">
        <v>567</v>
      </c>
      <c r="B568">
        <v>6010</v>
      </c>
      <c r="C568" t="s">
        <v>844</v>
      </c>
      <c r="D568">
        <v>79100</v>
      </c>
      <c r="E568" t="s">
        <v>918</v>
      </c>
      <c r="F568" t="s">
        <v>917</v>
      </c>
      <c r="G568" t="s">
        <v>916</v>
      </c>
      <c r="H568">
        <v>663009</v>
      </c>
      <c r="I568" t="s">
        <v>915</v>
      </c>
      <c r="J568">
        <v>60</v>
      </c>
    </row>
    <row r="569" spans="1:10">
      <c r="A569">
        <v>568</v>
      </c>
      <c r="B569">
        <v>6010</v>
      </c>
      <c r="C569" t="s">
        <v>844</v>
      </c>
      <c r="D569">
        <v>790</v>
      </c>
      <c r="E569" t="s">
        <v>914</v>
      </c>
      <c r="F569" t="s">
        <v>912</v>
      </c>
      <c r="G569" t="s">
        <v>911</v>
      </c>
      <c r="H569">
        <v>663790</v>
      </c>
      <c r="I569" t="s">
        <v>910</v>
      </c>
      <c r="J569">
        <v>1</v>
      </c>
    </row>
    <row r="570" spans="1:10">
      <c r="A570">
        <v>569</v>
      </c>
      <c r="B570">
        <v>6020</v>
      </c>
      <c r="C570" t="s">
        <v>685</v>
      </c>
      <c r="D570">
        <v>700</v>
      </c>
      <c r="E570" t="s">
        <v>926</v>
      </c>
      <c r="F570" t="s">
        <v>931</v>
      </c>
      <c r="G570" t="s">
        <v>930</v>
      </c>
      <c r="H570">
        <v>663700</v>
      </c>
      <c r="I570" t="s">
        <v>923</v>
      </c>
      <c r="J570">
        <v>144</v>
      </c>
    </row>
    <row r="571" spans="1:10">
      <c r="A571">
        <v>570</v>
      </c>
      <c r="B571">
        <v>6020</v>
      </c>
      <c r="C571" t="s">
        <v>685</v>
      </c>
      <c r="D571">
        <v>79100</v>
      </c>
      <c r="E571" t="s">
        <v>918</v>
      </c>
      <c r="F571" t="s">
        <v>917</v>
      </c>
      <c r="G571" t="s">
        <v>916</v>
      </c>
      <c r="H571">
        <v>663009</v>
      </c>
      <c r="I571" t="s">
        <v>915</v>
      </c>
      <c r="J571">
        <v>60</v>
      </c>
    </row>
    <row r="572" spans="1:10">
      <c r="A572">
        <v>571</v>
      </c>
      <c r="B572">
        <v>6020</v>
      </c>
      <c r="C572" t="s">
        <v>685</v>
      </c>
      <c r="D572">
        <v>720</v>
      </c>
      <c r="E572" t="s">
        <v>885</v>
      </c>
      <c r="F572" t="s">
        <v>875</v>
      </c>
      <c r="G572" t="s">
        <v>879</v>
      </c>
      <c r="H572">
        <v>663720</v>
      </c>
      <c r="I572" t="s">
        <v>882</v>
      </c>
      <c r="J572">
        <v>96</v>
      </c>
    </row>
    <row r="573" spans="1:10">
      <c r="A573">
        <v>572</v>
      </c>
      <c r="B573">
        <v>6020</v>
      </c>
      <c r="C573" t="s">
        <v>685</v>
      </c>
      <c r="D573">
        <v>7301</v>
      </c>
      <c r="E573" t="s">
        <v>1048</v>
      </c>
      <c r="F573" t="s">
        <v>1047</v>
      </c>
      <c r="G573" t="s">
        <v>1046</v>
      </c>
      <c r="H573">
        <v>6637301</v>
      </c>
      <c r="I573" t="s">
        <v>1045</v>
      </c>
      <c r="J573">
        <v>60</v>
      </c>
    </row>
    <row r="574" spans="1:10">
      <c r="A574">
        <v>573</v>
      </c>
      <c r="B574">
        <v>6020</v>
      </c>
      <c r="C574" t="s">
        <v>685</v>
      </c>
      <c r="D574">
        <v>790</v>
      </c>
      <c r="E574" t="s">
        <v>914</v>
      </c>
      <c r="F574" t="s">
        <v>912</v>
      </c>
      <c r="G574" t="s">
        <v>911</v>
      </c>
      <c r="H574">
        <v>663790</v>
      </c>
      <c r="I574" t="s">
        <v>910</v>
      </c>
      <c r="J574">
        <v>1</v>
      </c>
    </row>
    <row r="575" spans="1:10">
      <c r="A575">
        <v>574</v>
      </c>
      <c r="B575">
        <v>6030</v>
      </c>
      <c r="C575" t="s">
        <v>191</v>
      </c>
      <c r="D575">
        <v>720</v>
      </c>
      <c r="E575" t="s">
        <v>885</v>
      </c>
      <c r="F575" t="s">
        <v>875</v>
      </c>
      <c r="G575" t="s">
        <v>879</v>
      </c>
      <c r="H575">
        <v>663720</v>
      </c>
      <c r="I575" t="s">
        <v>882</v>
      </c>
      <c r="J575">
        <v>96</v>
      </c>
    </row>
    <row r="576" spans="1:10">
      <c r="A576">
        <v>575</v>
      </c>
      <c r="B576">
        <v>6040</v>
      </c>
      <c r="C576" t="s">
        <v>724</v>
      </c>
      <c r="D576">
        <v>720</v>
      </c>
      <c r="E576" t="s">
        <v>885</v>
      </c>
      <c r="F576" t="s">
        <v>875</v>
      </c>
      <c r="G576" t="s">
        <v>879</v>
      </c>
      <c r="H576">
        <v>663720</v>
      </c>
      <c r="I576" t="s">
        <v>882</v>
      </c>
      <c r="J576">
        <v>96</v>
      </c>
    </row>
    <row r="577" spans="1:10">
      <c r="A577">
        <v>576</v>
      </c>
      <c r="B577">
        <v>6050</v>
      </c>
      <c r="C577" t="s">
        <v>230</v>
      </c>
      <c r="D577">
        <v>720</v>
      </c>
      <c r="E577" t="s">
        <v>885</v>
      </c>
      <c r="F577" t="s">
        <v>875</v>
      </c>
      <c r="G577" t="s">
        <v>879</v>
      </c>
      <c r="H577">
        <v>663720</v>
      </c>
      <c r="I577" t="s">
        <v>882</v>
      </c>
      <c r="J577">
        <v>120</v>
      </c>
    </row>
    <row r="578" spans="1:10">
      <c r="A578">
        <v>577</v>
      </c>
      <c r="B578">
        <v>6060</v>
      </c>
      <c r="C578" t="s">
        <v>657</v>
      </c>
      <c r="D578">
        <v>720</v>
      </c>
      <c r="E578" t="s">
        <v>885</v>
      </c>
      <c r="F578" t="s">
        <v>875</v>
      </c>
      <c r="G578" t="s">
        <v>879</v>
      </c>
      <c r="H578">
        <v>663720</v>
      </c>
      <c r="I578" t="s">
        <v>882</v>
      </c>
      <c r="J578">
        <v>96</v>
      </c>
    </row>
    <row r="579" spans="1:10">
      <c r="A579">
        <v>578</v>
      </c>
      <c r="B579">
        <v>6070</v>
      </c>
      <c r="C579" t="s">
        <v>281</v>
      </c>
      <c r="D579">
        <v>720</v>
      </c>
      <c r="E579" t="s">
        <v>885</v>
      </c>
      <c r="F579" t="s">
        <v>875</v>
      </c>
      <c r="G579" t="s">
        <v>879</v>
      </c>
      <c r="H579">
        <v>663720</v>
      </c>
      <c r="I579" t="s">
        <v>882</v>
      </c>
      <c r="J579">
        <v>96</v>
      </c>
    </row>
    <row r="580" spans="1:10">
      <c r="A580">
        <v>579</v>
      </c>
      <c r="B580">
        <v>6090</v>
      </c>
      <c r="C580" t="s">
        <v>348</v>
      </c>
      <c r="D580">
        <v>720</v>
      </c>
      <c r="E580" t="s">
        <v>885</v>
      </c>
      <c r="F580" t="s">
        <v>875</v>
      </c>
      <c r="G580" t="s">
        <v>879</v>
      </c>
      <c r="H580">
        <v>663720</v>
      </c>
      <c r="I580" t="s">
        <v>882</v>
      </c>
      <c r="J580">
        <v>96</v>
      </c>
    </row>
    <row r="581" spans="1:10">
      <c r="A581">
        <v>580</v>
      </c>
      <c r="B581">
        <v>6100</v>
      </c>
      <c r="C581" t="s">
        <v>206</v>
      </c>
      <c r="D581">
        <v>720</v>
      </c>
      <c r="E581" t="s">
        <v>885</v>
      </c>
      <c r="F581" t="s">
        <v>875</v>
      </c>
      <c r="G581" t="s">
        <v>879</v>
      </c>
      <c r="H581">
        <v>663720</v>
      </c>
      <c r="I581" t="s">
        <v>882</v>
      </c>
      <c r="J581">
        <v>84</v>
      </c>
    </row>
    <row r="582" spans="1:10">
      <c r="A582">
        <v>581</v>
      </c>
      <c r="B582">
        <v>6110</v>
      </c>
      <c r="C582" t="s">
        <v>411</v>
      </c>
      <c r="D582">
        <v>720</v>
      </c>
      <c r="E582" t="s">
        <v>885</v>
      </c>
      <c r="F582" t="s">
        <v>875</v>
      </c>
      <c r="G582" t="s">
        <v>879</v>
      </c>
      <c r="H582">
        <v>663720</v>
      </c>
      <c r="I582" t="s">
        <v>882</v>
      </c>
      <c r="J582">
        <v>84</v>
      </c>
    </row>
    <row r="583" spans="1:10">
      <c r="A583">
        <v>582</v>
      </c>
      <c r="B583">
        <v>6120</v>
      </c>
      <c r="C583" t="s">
        <v>403</v>
      </c>
      <c r="D583">
        <v>720</v>
      </c>
      <c r="E583" t="s">
        <v>885</v>
      </c>
      <c r="F583" t="s">
        <v>875</v>
      </c>
      <c r="G583" t="s">
        <v>879</v>
      </c>
      <c r="H583">
        <v>663720</v>
      </c>
      <c r="I583" t="s">
        <v>882</v>
      </c>
      <c r="J583">
        <v>84</v>
      </c>
    </row>
    <row r="584" spans="1:10">
      <c r="A584">
        <v>583</v>
      </c>
      <c r="B584">
        <v>6140</v>
      </c>
      <c r="C584" t="s">
        <v>205</v>
      </c>
      <c r="D584">
        <v>720</v>
      </c>
      <c r="E584" t="s">
        <v>885</v>
      </c>
      <c r="F584" t="s">
        <v>875</v>
      </c>
      <c r="G584" t="s">
        <v>879</v>
      </c>
      <c r="H584">
        <v>663720</v>
      </c>
      <c r="I584" t="s">
        <v>882</v>
      </c>
      <c r="J584">
        <v>84</v>
      </c>
    </row>
    <row r="585" spans="1:10">
      <c r="A585">
        <v>584</v>
      </c>
      <c r="B585">
        <v>6150</v>
      </c>
      <c r="C585" t="s">
        <v>181</v>
      </c>
      <c r="D585">
        <v>720</v>
      </c>
      <c r="E585" t="s">
        <v>885</v>
      </c>
      <c r="F585" t="s">
        <v>875</v>
      </c>
      <c r="G585" t="s">
        <v>879</v>
      </c>
      <c r="H585">
        <v>663720</v>
      </c>
      <c r="I585" t="s">
        <v>882</v>
      </c>
      <c r="J585">
        <v>96</v>
      </c>
    </row>
    <row r="586" spans="1:10">
      <c r="A586">
        <v>585</v>
      </c>
      <c r="B586">
        <v>6160</v>
      </c>
      <c r="C586" t="s">
        <v>801</v>
      </c>
      <c r="D586">
        <v>720</v>
      </c>
      <c r="E586" t="s">
        <v>885</v>
      </c>
      <c r="F586" t="s">
        <v>875</v>
      </c>
      <c r="G586" t="s">
        <v>879</v>
      </c>
      <c r="H586">
        <v>663720</v>
      </c>
      <c r="I586" t="s">
        <v>882</v>
      </c>
      <c r="J586">
        <v>96</v>
      </c>
    </row>
    <row r="587" spans="1:10">
      <c r="A587">
        <v>586</v>
      </c>
      <c r="B587">
        <v>6170</v>
      </c>
      <c r="C587" t="s">
        <v>233</v>
      </c>
      <c r="D587">
        <v>720</v>
      </c>
      <c r="E587" t="s">
        <v>885</v>
      </c>
      <c r="F587" t="s">
        <v>875</v>
      </c>
      <c r="G587" t="s">
        <v>879</v>
      </c>
      <c r="H587">
        <v>663720</v>
      </c>
      <c r="I587" t="s">
        <v>882</v>
      </c>
      <c r="J587">
        <v>96</v>
      </c>
    </row>
    <row r="588" spans="1:10">
      <c r="A588">
        <v>587</v>
      </c>
      <c r="B588">
        <v>6180</v>
      </c>
      <c r="C588" t="s">
        <v>446</v>
      </c>
      <c r="D588">
        <v>720</v>
      </c>
      <c r="E588" t="s">
        <v>885</v>
      </c>
      <c r="F588" t="s">
        <v>875</v>
      </c>
      <c r="G588" t="s">
        <v>879</v>
      </c>
      <c r="H588">
        <v>663720</v>
      </c>
      <c r="I588" t="s">
        <v>882</v>
      </c>
      <c r="J588">
        <v>96</v>
      </c>
    </row>
    <row r="589" spans="1:10">
      <c r="A589">
        <v>588</v>
      </c>
      <c r="B589">
        <v>6190</v>
      </c>
      <c r="C589" t="s">
        <v>345</v>
      </c>
      <c r="D589">
        <v>720</v>
      </c>
      <c r="E589" t="s">
        <v>885</v>
      </c>
      <c r="F589" t="s">
        <v>875</v>
      </c>
      <c r="G589" t="s">
        <v>879</v>
      </c>
      <c r="H589">
        <v>663720</v>
      </c>
      <c r="I589" t="s">
        <v>882</v>
      </c>
      <c r="J589">
        <v>84</v>
      </c>
    </row>
    <row r="590" spans="1:10">
      <c r="A590">
        <v>589</v>
      </c>
      <c r="B590">
        <v>6200</v>
      </c>
      <c r="C590" t="s">
        <v>770</v>
      </c>
      <c r="D590">
        <v>720</v>
      </c>
      <c r="E590" t="s">
        <v>885</v>
      </c>
      <c r="F590" t="s">
        <v>875</v>
      </c>
      <c r="G590" t="s">
        <v>879</v>
      </c>
      <c r="H590">
        <v>663720</v>
      </c>
      <c r="I590" t="s">
        <v>882</v>
      </c>
      <c r="J590">
        <v>120</v>
      </c>
    </row>
    <row r="591" spans="1:10">
      <c r="A591">
        <v>590</v>
      </c>
      <c r="B591">
        <v>6210</v>
      </c>
      <c r="C591" t="s">
        <v>339</v>
      </c>
      <c r="D591">
        <v>720</v>
      </c>
      <c r="E591" t="s">
        <v>885</v>
      </c>
      <c r="F591" t="s">
        <v>875</v>
      </c>
      <c r="G591" t="s">
        <v>879</v>
      </c>
      <c r="H591">
        <v>663720</v>
      </c>
      <c r="I591" t="s">
        <v>882</v>
      </c>
      <c r="J591">
        <v>120</v>
      </c>
    </row>
    <row r="592" spans="1:10">
      <c r="A592">
        <v>591</v>
      </c>
      <c r="B592">
        <v>6220</v>
      </c>
      <c r="C592" t="s">
        <v>325</v>
      </c>
      <c r="D592">
        <v>720</v>
      </c>
      <c r="E592" t="s">
        <v>885</v>
      </c>
      <c r="F592" t="s">
        <v>875</v>
      </c>
      <c r="G592" t="s">
        <v>879</v>
      </c>
      <c r="H592">
        <v>663720</v>
      </c>
      <c r="I592" t="s">
        <v>882</v>
      </c>
      <c r="J592">
        <v>96</v>
      </c>
    </row>
    <row r="593" spans="1:10">
      <c r="A593">
        <v>592</v>
      </c>
      <c r="B593">
        <v>6230</v>
      </c>
      <c r="C593" t="s">
        <v>170</v>
      </c>
      <c r="D593">
        <v>720</v>
      </c>
      <c r="E593" t="s">
        <v>885</v>
      </c>
      <c r="F593" t="s">
        <v>875</v>
      </c>
      <c r="G593" t="s">
        <v>879</v>
      </c>
      <c r="H593">
        <v>663720</v>
      </c>
      <c r="I593" t="s">
        <v>882</v>
      </c>
      <c r="J593">
        <v>96</v>
      </c>
    </row>
    <row r="594" spans="1:10">
      <c r="A594">
        <v>593</v>
      </c>
      <c r="B594">
        <v>6250</v>
      </c>
      <c r="C594" t="s">
        <v>591</v>
      </c>
      <c r="D594">
        <v>720</v>
      </c>
      <c r="E594" t="s">
        <v>885</v>
      </c>
      <c r="F594" t="s">
        <v>875</v>
      </c>
      <c r="G594" t="s">
        <v>879</v>
      </c>
      <c r="H594">
        <v>663720</v>
      </c>
      <c r="I594" t="s">
        <v>882</v>
      </c>
      <c r="J594">
        <v>96</v>
      </c>
    </row>
    <row r="595" spans="1:10">
      <c r="A595">
        <v>594</v>
      </c>
      <c r="B595">
        <v>6260</v>
      </c>
      <c r="C595" t="s">
        <v>730</v>
      </c>
      <c r="D595">
        <v>720</v>
      </c>
      <c r="E595" t="s">
        <v>885</v>
      </c>
      <c r="F595" t="s">
        <v>875</v>
      </c>
      <c r="G595" t="s">
        <v>879</v>
      </c>
      <c r="H595">
        <v>663720</v>
      </c>
      <c r="I595" t="s">
        <v>882</v>
      </c>
      <c r="J595">
        <v>96</v>
      </c>
    </row>
    <row r="596" spans="1:10">
      <c r="A596">
        <v>595</v>
      </c>
      <c r="B596">
        <v>6270</v>
      </c>
      <c r="C596" t="s">
        <v>169</v>
      </c>
      <c r="D596">
        <v>720</v>
      </c>
      <c r="E596" t="s">
        <v>885</v>
      </c>
      <c r="F596" t="s">
        <v>875</v>
      </c>
      <c r="G596" t="s">
        <v>879</v>
      </c>
      <c r="H596">
        <v>663720</v>
      </c>
      <c r="I596" t="s">
        <v>882</v>
      </c>
      <c r="J596">
        <v>84</v>
      </c>
    </row>
    <row r="597" spans="1:10">
      <c r="A597">
        <v>596</v>
      </c>
      <c r="B597">
        <v>6290</v>
      </c>
      <c r="C597" t="s">
        <v>357</v>
      </c>
      <c r="D597">
        <v>720</v>
      </c>
      <c r="E597" t="s">
        <v>885</v>
      </c>
      <c r="F597" t="s">
        <v>875</v>
      </c>
      <c r="G597" t="s">
        <v>879</v>
      </c>
      <c r="H597">
        <v>663720</v>
      </c>
      <c r="I597" t="s">
        <v>882</v>
      </c>
      <c r="J597">
        <v>96</v>
      </c>
    </row>
    <row r="598" spans="1:10">
      <c r="A598">
        <v>597</v>
      </c>
      <c r="B598">
        <v>6300</v>
      </c>
      <c r="C598" t="s">
        <v>552</v>
      </c>
      <c r="D598">
        <v>720</v>
      </c>
      <c r="E598" t="s">
        <v>885</v>
      </c>
      <c r="F598" t="s">
        <v>875</v>
      </c>
      <c r="G598" t="s">
        <v>879</v>
      </c>
      <c r="H598">
        <v>663720</v>
      </c>
      <c r="I598" t="s">
        <v>882</v>
      </c>
      <c r="J598">
        <v>120</v>
      </c>
    </row>
    <row r="599" spans="1:10">
      <c r="A599">
        <v>598</v>
      </c>
      <c r="B599">
        <v>6320</v>
      </c>
      <c r="C599" t="s">
        <v>183</v>
      </c>
      <c r="D599">
        <v>720</v>
      </c>
      <c r="E599" t="s">
        <v>885</v>
      </c>
      <c r="F599" t="s">
        <v>875</v>
      </c>
      <c r="G599" t="s">
        <v>879</v>
      </c>
      <c r="H599">
        <v>663720</v>
      </c>
      <c r="I599" t="s">
        <v>882</v>
      </c>
      <c r="J599">
        <v>120</v>
      </c>
    </row>
    <row r="600" spans="1:10">
      <c r="A600">
        <v>599</v>
      </c>
      <c r="B600">
        <v>6330</v>
      </c>
      <c r="C600" t="s">
        <v>648</v>
      </c>
      <c r="D600">
        <v>720</v>
      </c>
      <c r="E600" t="s">
        <v>885</v>
      </c>
      <c r="F600" t="s">
        <v>875</v>
      </c>
      <c r="G600" t="s">
        <v>879</v>
      </c>
      <c r="H600">
        <v>663720</v>
      </c>
      <c r="I600" t="s">
        <v>882</v>
      </c>
      <c r="J600">
        <v>144</v>
      </c>
    </row>
    <row r="601" spans="1:10">
      <c r="A601">
        <v>600</v>
      </c>
      <c r="B601">
        <v>6340</v>
      </c>
      <c r="C601" t="s">
        <v>721</v>
      </c>
      <c r="D601">
        <v>720</v>
      </c>
      <c r="E601" t="s">
        <v>885</v>
      </c>
      <c r="F601" t="s">
        <v>875</v>
      </c>
      <c r="G601" t="s">
        <v>879</v>
      </c>
      <c r="H601">
        <v>663720</v>
      </c>
      <c r="I601" t="s">
        <v>882</v>
      </c>
      <c r="J601">
        <v>120</v>
      </c>
    </row>
    <row r="602" spans="1:10">
      <c r="A602">
        <v>601</v>
      </c>
      <c r="B602">
        <v>6350</v>
      </c>
      <c r="C602" t="s">
        <v>298</v>
      </c>
      <c r="D602">
        <v>720</v>
      </c>
      <c r="E602" t="s">
        <v>885</v>
      </c>
      <c r="F602" t="s">
        <v>875</v>
      </c>
      <c r="G602" t="s">
        <v>879</v>
      </c>
      <c r="H602">
        <v>663720</v>
      </c>
      <c r="I602" t="s">
        <v>882</v>
      </c>
      <c r="J602">
        <v>96</v>
      </c>
    </row>
    <row r="603" spans="1:10">
      <c r="A603">
        <v>602</v>
      </c>
      <c r="B603">
        <v>6350</v>
      </c>
      <c r="C603" t="s">
        <v>298</v>
      </c>
      <c r="D603">
        <v>7302</v>
      </c>
      <c r="E603" t="s">
        <v>972</v>
      </c>
      <c r="F603" t="s">
        <v>875</v>
      </c>
      <c r="G603" t="s">
        <v>879</v>
      </c>
      <c r="H603">
        <v>663720</v>
      </c>
      <c r="I603" t="s">
        <v>882</v>
      </c>
      <c r="J603">
        <v>120</v>
      </c>
    </row>
    <row r="604" spans="1:10">
      <c r="A604">
        <v>603</v>
      </c>
      <c r="B604">
        <v>6360</v>
      </c>
      <c r="C604" t="s">
        <v>739</v>
      </c>
      <c r="D604">
        <v>720</v>
      </c>
      <c r="E604" t="s">
        <v>885</v>
      </c>
      <c r="F604" t="s">
        <v>875</v>
      </c>
      <c r="G604" t="s">
        <v>879</v>
      </c>
      <c r="H604">
        <v>663720</v>
      </c>
      <c r="I604" t="s">
        <v>882</v>
      </c>
      <c r="J604">
        <v>96</v>
      </c>
    </row>
    <row r="605" spans="1:10">
      <c r="A605">
        <v>604</v>
      </c>
      <c r="B605">
        <v>6370</v>
      </c>
      <c r="C605" t="s">
        <v>204</v>
      </c>
      <c r="D605">
        <v>720</v>
      </c>
      <c r="E605" t="s">
        <v>885</v>
      </c>
      <c r="F605" t="s">
        <v>875</v>
      </c>
      <c r="G605" t="s">
        <v>879</v>
      </c>
      <c r="H605">
        <v>663720</v>
      </c>
      <c r="I605" t="s">
        <v>882</v>
      </c>
      <c r="J605">
        <v>96</v>
      </c>
    </row>
    <row r="606" spans="1:10">
      <c r="A606">
        <v>605</v>
      </c>
      <c r="B606">
        <v>6380</v>
      </c>
      <c r="C606" t="s">
        <v>725</v>
      </c>
      <c r="D606">
        <v>720</v>
      </c>
      <c r="E606" t="s">
        <v>885</v>
      </c>
      <c r="F606" t="s">
        <v>875</v>
      </c>
      <c r="G606" t="s">
        <v>879</v>
      </c>
      <c r="H606">
        <v>663720</v>
      </c>
      <c r="I606" t="s">
        <v>882</v>
      </c>
      <c r="J606">
        <v>120</v>
      </c>
    </row>
    <row r="607" spans="1:10">
      <c r="A607">
        <v>606</v>
      </c>
      <c r="B607">
        <v>6390</v>
      </c>
      <c r="C607" t="s">
        <v>168</v>
      </c>
      <c r="D607">
        <v>720</v>
      </c>
      <c r="E607" t="s">
        <v>885</v>
      </c>
      <c r="F607" t="s">
        <v>875</v>
      </c>
      <c r="G607" t="s">
        <v>879</v>
      </c>
      <c r="H607">
        <v>663720</v>
      </c>
      <c r="I607" t="s">
        <v>882</v>
      </c>
      <c r="J607">
        <v>96</v>
      </c>
    </row>
    <row r="608" spans="1:10">
      <c r="A608">
        <v>607</v>
      </c>
      <c r="B608">
        <v>6400</v>
      </c>
      <c r="C608" t="s">
        <v>202</v>
      </c>
      <c r="D608">
        <v>720</v>
      </c>
      <c r="E608" t="s">
        <v>885</v>
      </c>
      <c r="F608" t="s">
        <v>875</v>
      </c>
      <c r="G608" t="s">
        <v>879</v>
      </c>
      <c r="H608">
        <v>663720</v>
      </c>
      <c r="I608" t="s">
        <v>882</v>
      </c>
      <c r="J608">
        <v>120</v>
      </c>
    </row>
    <row r="609" spans="1:10">
      <c r="A609">
        <v>608</v>
      </c>
      <c r="B609">
        <v>6410</v>
      </c>
      <c r="C609" t="s">
        <v>869</v>
      </c>
      <c r="D609">
        <v>700</v>
      </c>
      <c r="E609" t="s">
        <v>926</v>
      </c>
      <c r="F609" t="s">
        <v>875</v>
      </c>
      <c r="G609" t="s">
        <v>879</v>
      </c>
      <c r="H609">
        <v>663700</v>
      </c>
      <c r="I609" t="s">
        <v>923</v>
      </c>
      <c r="J609">
        <v>120</v>
      </c>
    </row>
    <row r="610" spans="1:10">
      <c r="A610">
        <v>609</v>
      </c>
      <c r="B610">
        <v>6410</v>
      </c>
      <c r="C610" t="s">
        <v>869</v>
      </c>
      <c r="D610">
        <v>720</v>
      </c>
      <c r="E610" t="s">
        <v>885</v>
      </c>
      <c r="F610" t="s">
        <v>875</v>
      </c>
      <c r="G610" t="s">
        <v>879</v>
      </c>
      <c r="H610">
        <v>663720</v>
      </c>
      <c r="I610" t="s">
        <v>882</v>
      </c>
      <c r="J610">
        <v>120</v>
      </c>
    </row>
    <row r="611" spans="1:10">
      <c r="A611">
        <v>610</v>
      </c>
      <c r="B611">
        <v>6420</v>
      </c>
      <c r="C611" t="s">
        <v>553</v>
      </c>
      <c r="D611">
        <v>720</v>
      </c>
      <c r="E611" t="s">
        <v>885</v>
      </c>
      <c r="F611" t="s">
        <v>875</v>
      </c>
      <c r="G611" t="s">
        <v>879</v>
      </c>
      <c r="H611">
        <v>663720</v>
      </c>
      <c r="I611" t="s">
        <v>882</v>
      </c>
      <c r="J611">
        <v>120</v>
      </c>
    </row>
    <row r="612" spans="1:10">
      <c r="A612">
        <v>611</v>
      </c>
      <c r="B612">
        <v>6430</v>
      </c>
      <c r="C612" t="s">
        <v>804</v>
      </c>
      <c r="D612">
        <v>720</v>
      </c>
      <c r="E612" t="s">
        <v>885</v>
      </c>
      <c r="F612" t="s">
        <v>875</v>
      </c>
      <c r="G612" t="s">
        <v>879</v>
      </c>
      <c r="H612">
        <v>663720</v>
      </c>
      <c r="I612" t="s">
        <v>882</v>
      </c>
      <c r="J612">
        <v>120</v>
      </c>
    </row>
    <row r="613" spans="1:10">
      <c r="A613">
        <v>612</v>
      </c>
      <c r="B613">
        <v>6430</v>
      </c>
      <c r="C613" t="s">
        <v>804</v>
      </c>
      <c r="D613">
        <v>790</v>
      </c>
      <c r="E613" t="s">
        <v>914</v>
      </c>
      <c r="F613" t="s">
        <v>912</v>
      </c>
      <c r="G613" t="s">
        <v>911</v>
      </c>
      <c r="H613">
        <v>663790</v>
      </c>
      <c r="I613" t="s">
        <v>910</v>
      </c>
      <c r="J613">
        <v>1</v>
      </c>
    </row>
    <row r="614" spans="1:10">
      <c r="A614">
        <v>613</v>
      </c>
      <c r="B614">
        <v>6430</v>
      </c>
      <c r="C614" t="s">
        <v>804</v>
      </c>
      <c r="D614">
        <v>79100</v>
      </c>
      <c r="E614" t="s">
        <v>918</v>
      </c>
      <c r="F614" t="s">
        <v>917</v>
      </c>
      <c r="G614" t="s">
        <v>916</v>
      </c>
      <c r="H614">
        <v>663009</v>
      </c>
      <c r="I614" t="s">
        <v>915</v>
      </c>
      <c r="J614">
        <v>60</v>
      </c>
    </row>
    <row r="615" spans="1:10">
      <c r="A615">
        <v>614</v>
      </c>
      <c r="B615">
        <v>6440</v>
      </c>
      <c r="C615" t="s">
        <v>549</v>
      </c>
      <c r="D615">
        <v>720</v>
      </c>
      <c r="E615" t="s">
        <v>885</v>
      </c>
      <c r="F615" t="s">
        <v>875</v>
      </c>
      <c r="G615" t="s">
        <v>879</v>
      </c>
      <c r="H615">
        <v>663720</v>
      </c>
      <c r="I615" t="s">
        <v>882</v>
      </c>
      <c r="J615">
        <v>120</v>
      </c>
    </row>
    <row r="616" spans="1:10">
      <c r="A616">
        <v>615</v>
      </c>
      <c r="B616">
        <v>6450</v>
      </c>
      <c r="C616" t="s">
        <v>555</v>
      </c>
      <c r="D616">
        <v>720</v>
      </c>
      <c r="E616" t="s">
        <v>885</v>
      </c>
      <c r="F616" t="s">
        <v>875</v>
      </c>
      <c r="G616" t="s">
        <v>879</v>
      </c>
      <c r="H616">
        <v>663720</v>
      </c>
      <c r="I616" t="s">
        <v>882</v>
      </c>
      <c r="J616">
        <v>96</v>
      </c>
    </row>
    <row r="617" spans="1:10">
      <c r="A617">
        <v>616</v>
      </c>
      <c r="B617">
        <v>6460</v>
      </c>
      <c r="C617" t="s">
        <v>543</v>
      </c>
      <c r="D617">
        <v>720</v>
      </c>
      <c r="E617" t="s">
        <v>885</v>
      </c>
      <c r="F617" t="s">
        <v>875</v>
      </c>
      <c r="G617" t="s">
        <v>879</v>
      </c>
      <c r="H617">
        <v>663720</v>
      </c>
      <c r="I617" t="s">
        <v>882</v>
      </c>
      <c r="J617">
        <v>96</v>
      </c>
    </row>
    <row r="618" spans="1:10">
      <c r="A618">
        <v>617</v>
      </c>
      <c r="B618">
        <v>6470</v>
      </c>
      <c r="C618" t="s">
        <v>767</v>
      </c>
      <c r="D618">
        <v>700</v>
      </c>
      <c r="E618" t="s">
        <v>926</v>
      </c>
      <c r="F618" t="s">
        <v>875</v>
      </c>
      <c r="G618" t="s">
        <v>879</v>
      </c>
      <c r="H618">
        <v>663700</v>
      </c>
      <c r="I618" t="s">
        <v>923</v>
      </c>
      <c r="J618">
        <v>96</v>
      </c>
    </row>
    <row r="619" spans="1:10">
      <c r="A619">
        <v>618</v>
      </c>
      <c r="B619">
        <v>6470</v>
      </c>
      <c r="C619" t="s">
        <v>767</v>
      </c>
      <c r="D619">
        <v>720</v>
      </c>
      <c r="E619" t="s">
        <v>885</v>
      </c>
      <c r="F619" t="s">
        <v>875</v>
      </c>
      <c r="G619" t="s">
        <v>879</v>
      </c>
      <c r="H619">
        <v>663720</v>
      </c>
      <c r="I619" t="s">
        <v>882</v>
      </c>
      <c r="J619">
        <v>96</v>
      </c>
    </row>
    <row r="620" spans="1:10">
      <c r="A620">
        <v>619</v>
      </c>
      <c r="B620">
        <v>6480</v>
      </c>
      <c r="C620" t="s">
        <v>459</v>
      </c>
      <c r="D620">
        <v>720</v>
      </c>
      <c r="E620" t="s">
        <v>885</v>
      </c>
      <c r="F620" t="s">
        <v>875</v>
      </c>
      <c r="G620" t="s">
        <v>879</v>
      </c>
      <c r="H620">
        <v>663720</v>
      </c>
      <c r="I620" t="s">
        <v>882</v>
      </c>
      <c r="J620">
        <v>120</v>
      </c>
    </row>
    <row r="621" spans="1:10">
      <c r="A621">
        <v>620</v>
      </c>
      <c r="B621">
        <v>6490</v>
      </c>
      <c r="C621" t="s">
        <v>393</v>
      </c>
      <c r="D621">
        <v>720</v>
      </c>
      <c r="E621" t="s">
        <v>885</v>
      </c>
      <c r="F621" t="s">
        <v>875</v>
      </c>
      <c r="G621" t="s">
        <v>879</v>
      </c>
      <c r="H621">
        <v>663720</v>
      </c>
      <c r="I621" t="s">
        <v>882</v>
      </c>
      <c r="J621">
        <v>96</v>
      </c>
    </row>
    <row r="622" spans="1:10">
      <c r="A622">
        <v>621</v>
      </c>
      <c r="B622">
        <v>6500</v>
      </c>
      <c r="C622" t="s">
        <v>590</v>
      </c>
      <c r="D622">
        <v>720</v>
      </c>
      <c r="E622" t="s">
        <v>885</v>
      </c>
      <c r="F622" t="s">
        <v>875</v>
      </c>
      <c r="G622" t="s">
        <v>879</v>
      </c>
      <c r="H622">
        <v>663720</v>
      </c>
      <c r="I622" t="s">
        <v>882</v>
      </c>
      <c r="J622">
        <v>96</v>
      </c>
    </row>
    <row r="623" spans="1:10">
      <c r="A623">
        <v>622</v>
      </c>
      <c r="B623">
        <v>6510</v>
      </c>
      <c r="C623" t="s">
        <v>631</v>
      </c>
      <c r="D623">
        <v>720</v>
      </c>
      <c r="E623" t="s">
        <v>885</v>
      </c>
      <c r="F623" t="s">
        <v>875</v>
      </c>
      <c r="G623" t="s">
        <v>879</v>
      </c>
      <c r="H623">
        <v>663720</v>
      </c>
      <c r="I623" t="s">
        <v>882</v>
      </c>
      <c r="J623">
        <v>72</v>
      </c>
    </row>
    <row r="624" spans="1:10">
      <c r="A624">
        <v>623</v>
      </c>
      <c r="B624">
        <v>6520</v>
      </c>
      <c r="C624" t="s">
        <v>182</v>
      </c>
      <c r="D624">
        <v>720</v>
      </c>
      <c r="E624" t="s">
        <v>885</v>
      </c>
      <c r="F624" t="s">
        <v>875</v>
      </c>
      <c r="G624" t="s">
        <v>879</v>
      </c>
      <c r="H624">
        <v>663720</v>
      </c>
      <c r="I624" t="s">
        <v>882</v>
      </c>
      <c r="J624">
        <v>96</v>
      </c>
    </row>
    <row r="625" spans="1:10">
      <c r="A625">
        <v>624</v>
      </c>
      <c r="B625">
        <v>6530</v>
      </c>
      <c r="C625" t="s">
        <v>285</v>
      </c>
      <c r="D625">
        <v>720</v>
      </c>
      <c r="E625" t="s">
        <v>885</v>
      </c>
      <c r="F625" t="s">
        <v>875</v>
      </c>
      <c r="G625" t="s">
        <v>879</v>
      </c>
      <c r="H625">
        <v>663720</v>
      </c>
      <c r="I625" t="s">
        <v>882</v>
      </c>
      <c r="J625">
        <v>96</v>
      </c>
    </row>
    <row r="626" spans="1:10">
      <c r="A626">
        <v>625</v>
      </c>
      <c r="B626">
        <v>6540</v>
      </c>
      <c r="C626" t="s">
        <v>192</v>
      </c>
      <c r="D626">
        <v>720</v>
      </c>
      <c r="E626" t="s">
        <v>885</v>
      </c>
      <c r="F626" t="s">
        <v>875</v>
      </c>
      <c r="G626" t="s">
        <v>879</v>
      </c>
      <c r="H626">
        <v>663720</v>
      </c>
      <c r="I626" t="s">
        <v>882</v>
      </c>
      <c r="J626">
        <v>120</v>
      </c>
    </row>
    <row r="627" spans="1:10">
      <c r="A627">
        <v>626</v>
      </c>
      <c r="B627">
        <v>6550</v>
      </c>
      <c r="C627" t="s">
        <v>172</v>
      </c>
      <c r="D627">
        <v>720</v>
      </c>
      <c r="E627" t="s">
        <v>885</v>
      </c>
      <c r="F627" t="s">
        <v>875</v>
      </c>
      <c r="G627" t="s">
        <v>879</v>
      </c>
      <c r="H627">
        <v>663720</v>
      </c>
      <c r="I627" t="s">
        <v>882</v>
      </c>
      <c r="J627">
        <v>96</v>
      </c>
    </row>
    <row r="628" spans="1:10">
      <c r="A628">
        <v>627</v>
      </c>
      <c r="B628">
        <v>6590</v>
      </c>
      <c r="C628" t="s">
        <v>395</v>
      </c>
      <c r="D628">
        <v>720</v>
      </c>
      <c r="E628" t="s">
        <v>885</v>
      </c>
      <c r="F628" t="s">
        <v>875</v>
      </c>
      <c r="G628" t="s">
        <v>879</v>
      </c>
      <c r="H628">
        <v>663720</v>
      </c>
      <c r="I628" t="s">
        <v>882</v>
      </c>
      <c r="J628">
        <v>96</v>
      </c>
    </row>
    <row r="629" spans="1:10">
      <c r="A629">
        <v>628</v>
      </c>
      <c r="B629">
        <v>6600</v>
      </c>
      <c r="C629" t="s">
        <v>745</v>
      </c>
      <c r="D629">
        <v>7302</v>
      </c>
      <c r="E629" t="s">
        <v>972</v>
      </c>
      <c r="F629" t="s">
        <v>875</v>
      </c>
      <c r="G629" t="s">
        <v>879</v>
      </c>
      <c r="H629">
        <v>6637302</v>
      </c>
      <c r="I629" t="s">
        <v>969</v>
      </c>
      <c r="J629">
        <v>120</v>
      </c>
    </row>
    <row r="630" spans="1:10">
      <c r="A630">
        <v>629</v>
      </c>
      <c r="B630">
        <v>6600</v>
      </c>
      <c r="C630" t="s">
        <v>745</v>
      </c>
      <c r="D630">
        <v>790</v>
      </c>
      <c r="E630" t="s">
        <v>914</v>
      </c>
      <c r="F630" t="s">
        <v>912</v>
      </c>
      <c r="G630" t="s">
        <v>911</v>
      </c>
      <c r="H630">
        <v>663790</v>
      </c>
      <c r="I630" t="s">
        <v>910</v>
      </c>
      <c r="J630">
        <v>1</v>
      </c>
    </row>
    <row r="631" spans="1:10">
      <c r="A631">
        <v>630</v>
      </c>
      <c r="B631">
        <v>6600</v>
      </c>
      <c r="C631" t="s">
        <v>745</v>
      </c>
      <c r="D631">
        <v>720</v>
      </c>
      <c r="E631" t="s">
        <v>885</v>
      </c>
      <c r="F631" t="s">
        <v>875</v>
      </c>
      <c r="G631" t="s">
        <v>879</v>
      </c>
      <c r="H631">
        <v>663720</v>
      </c>
      <c r="I631" t="s">
        <v>882</v>
      </c>
      <c r="J631">
        <v>120</v>
      </c>
    </row>
    <row r="632" spans="1:10">
      <c r="A632">
        <v>631</v>
      </c>
      <c r="B632">
        <v>6600</v>
      </c>
      <c r="C632" t="s">
        <v>745</v>
      </c>
      <c r="D632">
        <v>79100</v>
      </c>
      <c r="E632" t="s">
        <v>918</v>
      </c>
      <c r="F632" t="s">
        <v>917</v>
      </c>
      <c r="G632" t="s">
        <v>916</v>
      </c>
      <c r="H632">
        <v>663009</v>
      </c>
      <c r="I632" t="s">
        <v>915</v>
      </c>
      <c r="J632">
        <v>60</v>
      </c>
    </row>
    <row r="633" spans="1:10">
      <c r="A633">
        <v>632</v>
      </c>
      <c r="B633">
        <v>6600</v>
      </c>
      <c r="C633" t="s">
        <v>745</v>
      </c>
      <c r="D633">
        <v>860</v>
      </c>
      <c r="E633" t="s">
        <v>968</v>
      </c>
      <c r="F633" t="s">
        <v>967</v>
      </c>
      <c r="G633" t="s">
        <v>966</v>
      </c>
      <c r="H633">
        <v>664860</v>
      </c>
      <c r="I633" t="s">
        <v>965</v>
      </c>
      <c r="J633">
        <v>120</v>
      </c>
    </row>
    <row r="634" spans="1:10">
      <c r="A634">
        <v>633</v>
      </c>
      <c r="B634">
        <v>6610</v>
      </c>
      <c r="C634" t="s">
        <v>748</v>
      </c>
      <c r="D634">
        <v>720</v>
      </c>
      <c r="E634" t="s">
        <v>885</v>
      </c>
      <c r="F634" t="s">
        <v>875</v>
      </c>
      <c r="G634" t="s">
        <v>879</v>
      </c>
      <c r="H634">
        <v>663720</v>
      </c>
      <c r="I634" t="s">
        <v>882</v>
      </c>
      <c r="J634">
        <v>120</v>
      </c>
    </row>
    <row r="635" spans="1:10">
      <c r="A635">
        <v>634</v>
      </c>
      <c r="B635">
        <v>6610</v>
      </c>
      <c r="C635" t="s">
        <v>748</v>
      </c>
      <c r="D635">
        <v>860</v>
      </c>
      <c r="E635" t="s">
        <v>968</v>
      </c>
      <c r="F635" t="s">
        <v>967</v>
      </c>
      <c r="G635" t="s">
        <v>966</v>
      </c>
      <c r="H635">
        <v>664860</v>
      </c>
      <c r="I635" t="s">
        <v>965</v>
      </c>
      <c r="J635">
        <v>120</v>
      </c>
    </row>
    <row r="636" spans="1:10">
      <c r="A636">
        <v>635</v>
      </c>
      <c r="B636">
        <v>6610</v>
      </c>
      <c r="C636" t="s">
        <v>748</v>
      </c>
      <c r="D636">
        <v>8902</v>
      </c>
      <c r="E636" t="s">
        <v>1058</v>
      </c>
      <c r="F636" t="s">
        <v>875</v>
      </c>
      <c r="G636" t="s">
        <v>879</v>
      </c>
      <c r="H636">
        <v>663790</v>
      </c>
      <c r="I636" t="s">
        <v>910</v>
      </c>
      <c r="J636">
        <v>1</v>
      </c>
    </row>
    <row r="637" spans="1:10">
      <c r="A637">
        <v>636</v>
      </c>
      <c r="B637">
        <v>6620</v>
      </c>
      <c r="C637" t="s">
        <v>722</v>
      </c>
      <c r="D637">
        <v>7302</v>
      </c>
      <c r="E637" t="s">
        <v>972</v>
      </c>
      <c r="F637" t="s">
        <v>875</v>
      </c>
      <c r="G637" t="s">
        <v>879</v>
      </c>
      <c r="H637">
        <v>663720</v>
      </c>
      <c r="I637" t="s">
        <v>882</v>
      </c>
      <c r="J637">
        <v>120</v>
      </c>
    </row>
    <row r="638" spans="1:10">
      <c r="A638">
        <v>637</v>
      </c>
      <c r="B638">
        <v>6630</v>
      </c>
      <c r="C638" t="s">
        <v>272</v>
      </c>
      <c r="D638">
        <v>720</v>
      </c>
      <c r="E638" t="s">
        <v>885</v>
      </c>
      <c r="F638" t="s">
        <v>875</v>
      </c>
      <c r="G638" t="s">
        <v>879</v>
      </c>
      <c r="H638">
        <v>663720</v>
      </c>
      <c r="I638" t="s">
        <v>882</v>
      </c>
      <c r="J638">
        <v>120</v>
      </c>
    </row>
    <row r="639" spans="1:10">
      <c r="A639">
        <v>638</v>
      </c>
      <c r="B639">
        <v>6630</v>
      </c>
      <c r="C639" t="s">
        <v>272</v>
      </c>
      <c r="D639">
        <v>850</v>
      </c>
      <c r="E639" t="s">
        <v>904</v>
      </c>
      <c r="F639" t="s">
        <v>901</v>
      </c>
      <c r="G639" t="s">
        <v>900</v>
      </c>
      <c r="H639">
        <v>664850</v>
      </c>
      <c r="I639" t="s">
        <v>903</v>
      </c>
      <c r="J639">
        <v>180</v>
      </c>
    </row>
    <row r="640" spans="1:10">
      <c r="A640">
        <v>639</v>
      </c>
      <c r="B640">
        <v>6630</v>
      </c>
      <c r="C640" t="s">
        <v>272</v>
      </c>
      <c r="D640">
        <v>860</v>
      </c>
      <c r="E640" t="s">
        <v>968</v>
      </c>
      <c r="F640" t="s">
        <v>967</v>
      </c>
      <c r="G640" t="s">
        <v>966</v>
      </c>
      <c r="H640">
        <v>664860</v>
      </c>
      <c r="I640" t="s">
        <v>965</v>
      </c>
      <c r="J640">
        <v>120</v>
      </c>
    </row>
    <row r="641" spans="1:10">
      <c r="A641">
        <v>640</v>
      </c>
      <c r="B641">
        <v>6640</v>
      </c>
      <c r="C641" t="s">
        <v>559</v>
      </c>
      <c r="D641">
        <v>7301</v>
      </c>
      <c r="E641" t="s">
        <v>1048</v>
      </c>
      <c r="F641" t="s">
        <v>1047</v>
      </c>
      <c r="G641" t="s">
        <v>1046</v>
      </c>
      <c r="H641">
        <v>663730</v>
      </c>
      <c r="I641" t="s">
        <v>1109</v>
      </c>
      <c r="J641">
        <v>96</v>
      </c>
    </row>
    <row r="642" spans="1:10">
      <c r="A642">
        <v>641</v>
      </c>
      <c r="B642">
        <v>6640</v>
      </c>
      <c r="C642" t="s">
        <v>559</v>
      </c>
      <c r="D642">
        <v>7302</v>
      </c>
      <c r="E642" t="s">
        <v>972</v>
      </c>
      <c r="F642" t="s">
        <v>971</v>
      </c>
      <c r="G642" t="s">
        <v>970</v>
      </c>
      <c r="H642">
        <v>6637302</v>
      </c>
      <c r="I642" t="s">
        <v>969</v>
      </c>
      <c r="J642">
        <v>96</v>
      </c>
    </row>
    <row r="643" spans="1:10">
      <c r="A643">
        <v>642</v>
      </c>
      <c r="B643">
        <v>6640</v>
      </c>
      <c r="C643" t="s">
        <v>559</v>
      </c>
      <c r="D643">
        <v>720</v>
      </c>
      <c r="E643" t="s">
        <v>885</v>
      </c>
      <c r="F643" t="s">
        <v>875</v>
      </c>
      <c r="G643" t="s">
        <v>879</v>
      </c>
      <c r="H643">
        <v>663720</v>
      </c>
      <c r="I643" t="s">
        <v>882</v>
      </c>
      <c r="J643">
        <v>144</v>
      </c>
    </row>
    <row r="644" spans="1:10">
      <c r="A644">
        <v>643</v>
      </c>
      <c r="B644">
        <v>6640</v>
      </c>
      <c r="C644" t="s">
        <v>559</v>
      </c>
      <c r="D644">
        <v>860</v>
      </c>
      <c r="E644" t="s">
        <v>968</v>
      </c>
      <c r="F644" t="s">
        <v>967</v>
      </c>
      <c r="G644" t="s">
        <v>966</v>
      </c>
      <c r="H644">
        <v>664860</v>
      </c>
      <c r="I644" t="s">
        <v>965</v>
      </c>
      <c r="J644">
        <v>144</v>
      </c>
    </row>
    <row r="645" spans="1:10">
      <c r="A645">
        <v>644</v>
      </c>
      <c r="B645">
        <v>6650</v>
      </c>
      <c r="C645" t="s">
        <v>861</v>
      </c>
      <c r="D645">
        <v>720</v>
      </c>
      <c r="E645" t="s">
        <v>885</v>
      </c>
      <c r="F645" t="s">
        <v>875</v>
      </c>
      <c r="G645" t="s">
        <v>879</v>
      </c>
      <c r="H645">
        <v>663720</v>
      </c>
      <c r="I645" t="s">
        <v>882</v>
      </c>
      <c r="J645">
        <v>144</v>
      </c>
    </row>
    <row r="646" spans="1:10">
      <c r="A646">
        <v>645</v>
      </c>
      <c r="B646">
        <v>6650</v>
      </c>
      <c r="C646" t="s">
        <v>861</v>
      </c>
      <c r="D646">
        <v>860</v>
      </c>
      <c r="E646" t="s">
        <v>968</v>
      </c>
      <c r="F646" t="s">
        <v>967</v>
      </c>
      <c r="G646" t="s">
        <v>966</v>
      </c>
      <c r="H646">
        <v>664860</v>
      </c>
      <c r="I646" t="s">
        <v>965</v>
      </c>
      <c r="J646">
        <v>144</v>
      </c>
    </row>
    <row r="647" spans="1:10">
      <c r="A647">
        <v>646</v>
      </c>
      <c r="B647">
        <v>6660</v>
      </c>
      <c r="C647" t="s">
        <v>178</v>
      </c>
      <c r="D647">
        <v>720</v>
      </c>
      <c r="E647" t="s">
        <v>885</v>
      </c>
      <c r="F647" t="s">
        <v>875</v>
      </c>
      <c r="G647" t="s">
        <v>879</v>
      </c>
      <c r="H647">
        <v>663720</v>
      </c>
      <c r="I647" t="s">
        <v>882</v>
      </c>
      <c r="J647">
        <v>96</v>
      </c>
    </row>
    <row r="648" spans="1:10">
      <c r="A648">
        <v>647</v>
      </c>
      <c r="B648">
        <v>6670</v>
      </c>
      <c r="C648" t="s">
        <v>453</v>
      </c>
      <c r="D648">
        <v>720</v>
      </c>
      <c r="E648" t="s">
        <v>885</v>
      </c>
      <c r="F648" t="s">
        <v>875</v>
      </c>
      <c r="G648" t="s">
        <v>879</v>
      </c>
      <c r="H648">
        <v>663720</v>
      </c>
      <c r="I648" t="s">
        <v>882</v>
      </c>
      <c r="J648">
        <v>96</v>
      </c>
    </row>
    <row r="649" spans="1:10">
      <c r="A649">
        <v>648</v>
      </c>
      <c r="B649">
        <v>6680</v>
      </c>
      <c r="C649" t="s">
        <v>437</v>
      </c>
      <c r="D649">
        <v>720</v>
      </c>
      <c r="E649" t="s">
        <v>885</v>
      </c>
      <c r="F649" t="s">
        <v>875</v>
      </c>
      <c r="G649" t="s">
        <v>879</v>
      </c>
      <c r="H649">
        <v>663720</v>
      </c>
      <c r="I649" t="s">
        <v>882</v>
      </c>
      <c r="J649">
        <v>120</v>
      </c>
    </row>
    <row r="650" spans="1:10">
      <c r="A650">
        <v>649</v>
      </c>
      <c r="B650">
        <v>6680</v>
      </c>
      <c r="C650" t="s">
        <v>437</v>
      </c>
      <c r="D650">
        <v>860</v>
      </c>
      <c r="E650" t="s">
        <v>968</v>
      </c>
      <c r="F650" t="s">
        <v>967</v>
      </c>
      <c r="G650" t="s">
        <v>966</v>
      </c>
      <c r="H650">
        <v>664860</v>
      </c>
      <c r="I650" t="s">
        <v>965</v>
      </c>
      <c r="J650">
        <v>120</v>
      </c>
    </row>
    <row r="651" spans="1:10">
      <c r="A651">
        <v>650</v>
      </c>
      <c r="B651">
        <v>6690</v>
      </c>
      <c r="C651" t="s">
        <v>391</v>
      </c>
      <c r="D651">
        <v>720</v>
      </c>
      <c r="E651" t="s">
        <v>885</v>
      </c>
      <c r="F651" t="s">
        <v>875</v>
      </c>
      <c r="G651" t="s">
        <v>879</v>
      </c>
      <c r="H651">
        <v>663720</v>
      </c>
      <c r="I651" t="s">
        <v>882</v>
      </c>
      <c r="J651">
        <v>120</v>
      </c>
    </row>
    <row r="652" spans="1:10">
      <c r="A652">
        <v>651</v>
      </c>
      <c r="B652">
        <v>6690</v>
      </c>
      <c r="C652" t="s">
        <v>391</v>
      </c>
      <c r="D652">
        <v>790</v>
      </c>
      <c r="E652" t="s">
        <v>914</v>
      </c>
      <c r="F652" t="s">
        <v>912</v>
      </c>
      <c r="G652" t="s">
        <v>911</v>
      </c>
      <c r="H652">
        <v>663790</v>
      </c>
      <c r="I652" t="s">
        <v>910</v>
      </c>
      <c r="J652">
        <v>1</v>
      </c>
    </row>
    <row r="653" spans="1:10">
      <c r="A653">
        <v>652</v>
      </c>
      <c r="B653">
        <v>6690</v>
      </c>
      <c r="C653" t="s">
        <v>391</v>
      </c>
      <c r="D653">
        <v>8902</v>
      </c>
      <c r="E653" t="s">
        <v>1058</v>
      </c>
      <c r="F653" t="s">
        <v>967</v>
      </c>
      <c r="G653" t="s">
        <v>966</v>
      </c>
      <c r="H653">
        <v>6648902</v>
      </c>
      <c r="I653" t="s">
        <v>1057</v>
      </c>
      <c r="J653">
        <v>1</v>
      </c>
    </row>
    <row r="654" spans="1:10">
      <c r="A654">
        <v>653</v>
      </c>
      <c r="B654">
        <v>6690</v>
      </c>
      <c r="C654" t="s">
        <v>391</v>
      </c>
      <c r="D654">
        <v>79100</v>
      </c>
      <c r="E654" t="s">
        <v>918</v>
      </c>
      <c r="F654" t="s">
        <v>917</v>
      </c>
      <c r="G654" t="s">
        <v>916</v>
      </c>
      <c r="H654">
        <v>663009</v>
      </c>
      <c r="I654" t="s">
        <v>915</v>
      </c>
      <c r="J654">
        <v>60</v>
      </c>
    </row>
    <row r="655" spans="1:10">
      <c r="A655">
        <v>654</v>
      </c>
      <c r="B655">
        <v>6690</v>
      </c>
      <c r="C655" t="s">
        <v>391</v>
      </c>
      <c r="D655">
        <v>860</v>
      </c>
      <c r="E655" t="s">
        <v>968</v>
      </c>
      <c r="F655" t="s">
        <v>967</v>
      </c>
      <c r="G655" t="s">
        <v>966</v>
      </c>
      <c r="H655">
        <v>664860</v>
      </c>
      <c r="I655" t="s">
        <v>965</v>
      </c>
      <c r="J655">
        <v>120</v>
      </c>
    </row>
    <row r="656" spans="1:10">
      <c r="A656">
        <v>655</v>
      </c>
      <c r="B656">
        <v>6700</v>
      </c>
      <c r="C656" t="s">
        <v>599</v>
      </c>
      <c r="D656">
        <v>7301</v>
      </c>
      <c r="E656" t="s">
        <v>1048</v>
      </c>
      <c r="F656" t="s">
        <v>1047</v>
      </c>
      <c r="G656" t="s">
        <v>1046</v>
      </c>
      <c r="H656">
        <v>663730</v>
      </c>
      <c r="I656" t="s">
        <v>1109</v>
      </c>
      <c r="J656">
        <v>72</v>
      </c>
    </row>
    <row r="657" spans="1:10">
      <c r="A657">
        <v>656</v>
      </c>
      <c r="B657">
        <v>6700</v>
      </c>
      <c r="C657" t="s">
        <v>599</v>
      </c>
      <c r="D657">
        <v>720</v>
      </c>
      <c r="E657" t="s">
        <v>885</v>
      </c>
      <c r="F657" t="s">
        <v>875</v>
      </c>
      <c r="G657" t="s">
        <v>879</v>
      </c>
      <c r="H657">
        <v>663720</v>
      </c>
      <c r="I657" t="s">
        <v>882</v>
      </c>
      <c r="J657">
        <v>108</v>
      </c>
    </row>
    <row r="658" spans="1:10">
      <c r="A658">
        <v>657</v>
      </c>
      <c r="B658">
        <v>6700</v>
      </c>
      <c r="C658" t="s">
        <v>599</v>
      </c>
      <c r="D658">
        <v>7302</v>
      </c>
      <c r="E658" t="s">
        <v>972</v>
      </c>
      <c r="F658" t="s">
        <v>875</v>
      </c>
      <c r="G658" t="s">
        <v>879</v>
      </c>
      <c r="H658">
        <v>6637302</v>
      </c>
      <c r="I658" t="s">
        <v>969</v>
      </c>
      <c r="J658">
        <v>96</v>
      </c>
    </row>
    <row r="659" spans="1:10">
      <c r="A659">
        <v>658</v>
      </c>
      <c r="B659">
        <v>6700</v>
      </c>
      <c r="C659" t="s">
        <v>599</v>
      </c>
      <c r="D659">
        <v>860</v>
      </c>
      <c r="E659" t="s">
        <v>968</v>
      </c>
      <c r="F659" t="s">
        <v>967</v>
      </c>
      <c r="G659" t="s">
        <v>966</v>
      </c>
      <c r="H659">
        <v>664860</v>
      </c>
      <c r="I659" t="s">
        <v>965</v>
      </c>
      <c r="J659">
        <v>108</v>
      </c>
    </row>
    <row r="660" spans="1:10">
      <c r="A660">
        <v>659</v>
      </c>
      <c r="B660">
        <v>6700</v>
      </c>
      <c r="C660" t="s">
        <v>599</v>
      </c>
      <c r="D660">
        <v>7303</v>
      </c>
      <c r="E660" t="s">
        <v>987</v>
      </c>
      <c r="F660" t="s">
        <v>875</v>
      </c>
      <c r="G660" t="s">
        <v>879</v>
      </c>
      <c r="H660">
        <v>6637303</v>
      </c>
      <c r="I660" t="s">
        <v>986</v>
      </c>
      <c r="J660">
        <v>120</v>
      </c>
    </row>
    <row r="661" spans="1:10">
      <c r="A661">
        <v>660</v>
      </c>
      <c r="B661">
        <v>6710</v>
      </c>
      <c r="C661" t="s">
        <v>582</v>
      </c>
      <c r="D661">
        <v>720</v>
      </c>
      <c r="E661" t="s">
        <v>885</v>
      </c>
      <c r="F661" t="s">
        <v>875</v>
      </c>
      <c r="G661" t="s">
        <v>879</v>
      </c>
      <c r="H661">
        <v>663720</v>
      </c>
      <c r="I661" t="s">
        <v>882</v>
      </c>
      <c r="J661">
        <v>96</v>
      </c>
    </row>
    <row r="662" spans="1:10">
      <c r="A662">
        <v>661</v>
      </c>
      <c r="B662">
        <v>6710</v>
      </c>
      <c r="C662" t="s">
        <v>582</v>
      </c>
      <c r="D662">
        <v>860</v>
      </c>
      <c r="E662" t="s">
        <v>968</v>
      </c>
      <c r="F662" t="s">
        <v>967</v>
      </c>
      <c r="G662" t="s">
        <v>966</v>
      </c>
      <c r="H662">
        <v>664860</v>
      </c>
      <c r="I662" t="s">
        <v>965</v>
      </c>
      <c r="J662">
        <v>96</v>
      </c>
    </row>
    <row r="663" spans="1:10">
      <c r="A663">
        <v>662</v>
      </c>
      <c r="B663">
        <v>6720</v>
      </c>
      <c r="C663" t="s">
        <v>266</v>
      </c>
      <c r="D663">
        <v>7303</v>
      </c>
      <c r="E663" t="s">
        <v>987</v>
      </c>
      <c r="F663" t="s">
        <v>875</v>
      </c>
      <c r="G663" t="s">
        <v>879</v>
      </c>
      <c r="H663">
        <v>6637303</v>
      </c>
      <c r="I663" t="s">
        <v>986</v>
      </c>
      <c r="J663">
        <v>120</v>
      </c>
    </row>
    <row r="664" spans="1:10">
      <c r="A664">
        <v>663</v>
      </c>
      <c r="B664">
        <v>6720</v>
      </c>
      <c r="C664" t="s">
        <v>266</v>
      </c>
      <c r="D664">
        <v>7302</v>
      </c>
      <c r="E664" t="s">
        <v>972</v>
      </c>
      <c r="F664" t="s">
        <v>875</v>
      </c>
      <c r="G664" t="s">
        <v>879</v>
      </c>
      <c r="H664">
        <v>663720</v>
      </c>
      <c r="I664" t="s">
        <v>882</v>
      </c>
      <c r="J664">
        <v>96</v>
      </c>
    </row>
    <row r="665" spans="1:10">
      <c r="A665">
        <v>664</v>
      </c>
      <c r="B665">
        <v>6720</v>
      </c>
      <c r="C665" t="s">
        <v>266</v>
      </c>
      <c r="D665">
        <v>860</v>
      </c>
      <c r="E665" t="s">
        <v>968</v>
      </c>
      <c r="F665" t="s">
        <v>967</v>
      </c>
      <c r="G665" t="s">
        <v>966</v>
      </c>
      <c r="H665">
        <v>664860</v>
      </c>
      <c r="I665" t="s">
        <v>965</v>
      </c>
      <c r="J665">
        <v>84</v>
      </c>
    </row>
    <row r="666" spans="1:10">
      <c r="A666">
        <v>665</v>
      </c>
      <c r="B666">
        <v>6730</v>
      </c>
      <c r="C666" t="s">
        <v>746</v>
      </c>
      <c r="D666">
        <v>7302</v>
      </c>
      <c r="E666" t="s">
        <v>972</v>
      </c>
      <c r="F666" t="s">
        <v>875</v>
      </c>
      <c r="G666" t="s">
        <v>879</v>
      </c>
      <c r="H666">
        <v>663720</v>
      </c>
      <c r="I666" t="s">
        <v>882</v>
      </c>
      <c r="J666">
        <v>96</v>
      </c>
    </row>
    <row r="667" spans="1:10">
      <c r="A667">
        <v>666</v>
      </c>
      <c r="B667">
        <v>6730</v>
      </c>
      <c r="C667" t="s">
        <v>746</v>
      </c>
      <c r="D667">
        <v>860</v>
      </c>
      <c r="E667" t="s">
        <v>968</v>
      </c>
      <c r="F667" t="s">
        <v>967</v>
      </c>
      <c r="G667" t="s">
        <v>966</v>
      </c>
      <c r="H667">
        <v>664860</v>
      </c>
      <c r="I667" t="s">
        <v>965</v>
      </c>
      <c r="J667">
        <v>96</v>
      </c>
    </row>
    <row r="668" spans="1:10">
      <c r="A668">
        <v>667</v>
      </c>
      <c r="B668">
        <v>6730</v>
      </c>
      <c r="C668" t="s">
        <v>746</v>
      </c>
      <c r="D668">
        <v>8910</v>
      </c>
      <c r="E668" t="s">
        <v>1024</v>
      </c>
      <c r="F668" t="s">
        <v>991</v>
      </c>
      <c r="G668" t="s">
        <v>990</v>
      </c>
      <c r="H668">
        <v>664099</v>
      </c>
      <c r="I668" t="s">
        <v>989</v>
      </c>
      <c r="J668">
        <v>1</v>
      </c>
    </row>
    <row r="669" spans="1:10">
      <c r="A669">
        <v>668</v>
      </c>
      <c r="B669">
        <v>6740</v>
      </c>
      <c r="C669" t="s">
        <v>747</v>
      </c>
      <c r="D669">
        <v>720</v>
      </c>
      <c r="E669" t="s">
        <v>885</v>
      </c>
      <c r="F669" t="s">
        <v>875</v>
      </c>
      <c r="G669" t="s">
        <v>879</v>
      </c>
      <c r="H669">
        <v>663720</v>
      </c>
      <c r="I669" t="s">
        <v>882</v>
      </c>
      <c r="J669">
        <v>96</v>
      </c>
    </row>
    <row r="670" spans="1:10">
      <c r="A670">
        <v>669</v>
      </c>
      <c r="B670">
        <v>6740</v>
      </c>
      <c r="C670" t="s">
        <v>747</v>
      </c>
      <c r="D670">
        <v>7302</v>
      </c>
      <c r="E670" t="s">
        <v>972</v>
      </c>
      <c r="F670" t="s">
        <v>971</v>
      </c>
      <c r="G670" t="s">
        <v>970</v>
      </c>
      <c r="H670">
        <v>6637302</v>
      </c>
      <c r="I670" t="s">
        <v>969</v>
      </c>
      <c r="J670">
        <v>96</v>
      </c>
    </row>
    <row r="671" spans="1:10">
      <c r="A671">
        <v>670</v>
      </c>
      <c r="B671">
        <v>6740</v>
      </c>
      <c r="C671" t="s">
        <v>747</v>
      </c>
      <c r="D671">
        <v>860</v>
      </c>
      <c r="E671" t="s">
        <v>968</v>
      </c>
      <c r="F671" t="s">
        <v>967</v>
      </c>
      <c r="G671" t="s">
        <v>966</v>
      </c>
      <c r="H671">
        <v>664860</v>
      </c>
      <c r="I671" t="s">
        <v>965</v>
      </c>
      <c r="J671">
        <v>96</v>
      </c>
    </row>
    <row r="672" spans="1:10">
      <c r="A672">
        <v>671</v>
      </c>
      <c r="B672">
        <v>6750</v>
      </c>
      <c r="C672" t="s">
        <v>203</v>
      </c>
      <c r="D672">
        <v>720</v>
      </c>
      <c r="E672" t="s">
        <v>885</v>
      </c>
      <c r="F672" t="s">
        <v>875</v>
      </c>
      <c r="G672" t="s">
        <v>879</v>
      </c>
      <c r="H672">
        <v>663720</v>
      </c>
      <c r="I672" t="s">
        <v>882</v>
      </c>
      <c r="J672">
        <v>96</v>
      </c>
    </row>
    <row r="673" spans="1:10">
      <c r="A673">
        <v>672</v>
      </c>
      <c r="B673">
        <v>6750</v>
      </c>
      <c r="C673" t="s">
        <v>203</v>
      </c>
      <c r="D673">
        <v>7302</v>
      </c>
      <c r="E673" t="s">
        <v>972</v>
      </c>
      <c r="F673" t="s">
        <v>875</v>
      </c>
      <c r="G673" t="s">
        <v>879</v>
      </c>
      <c r="H673">
        <v>663730</v>
      </c>
      <c r="I673" t="s">
        <v>1109</v>
      </c>
      <c r="J673">
        <v>96</v>
      </c>
    </row>
    <row r="674" spans="1:10">
      <c r="A674">
        <v>673</v>
      </c>
      <c r="B674">
        <v>6750</v>
      </c>
      <c r="C674" t="s">
        <v>203</v>
      </c>
      <c r="D674">
        <v>860</v>
      </c>
      <c r="E674" t="s">
        <v>968</v>
      </c>
      <c r="F674" t="s">
        <v>967</v>
      </c>
      <c r="G674" t="s">
        <v>966</v>
      </c>
      <c r="H674">
        <v>664860</v>
      </c>
      <c r="I674" t="s">
        <v>965</v>
      </c>
      <c r="J674">
        <v>96</v>
      </c>
    </row>
    <row r="675" spans="1:10">
      <c r="A675">
        <v>674</v>
      </c>
      <c r="B675">
        <v>6760</v>
      </c>
      <c r="C675" t="s">
        <v>835</v>
      </c>
      <c r="D675">
        <v>720</v>
      </c>
      <c r="E675" t="s">
        <v>885</v>
      </c>
      <c r="F675" t="s">
        <v>875</v>
      </c>
      <c r="G675" t="s">
        <v>879</v>
      </c>
      <c r="H675">
        <v>663720</v>
      </c>
      <c r="I675" t="s">
        <v>882</v>
      </c>
      <c r="J675">
        <v>96</v>
      </c>
    </row>
    <row r="676" spans="1:10">
      <c r="A676">
        <v>675</v>
      </c>
      <c r="B676">
        <v>6760</v>
      </c>
      <c r="C676" t="s">
        <v>835</v>
      </c>
      <c r="D676">
        <v>860</v>
      </c>
      <c r="E676" t="s">
        <v>968</v>
      </c>
      <c r="F676" t="s">
        <v>967</v>
      </c>
      <c r="G676" t="s">
        <v>966</v>
      </c>
      <c r="H676">
        <v>664860</v>
      </c>
      <c r="I676" t="s">
        <v>965</v>
      </c>
      <c r="J676">
        <v>96</v>
      </c>
    </row>
    <row r="677" spans="1:10">
      <c r="A677">
        <v>676</v>
      </c>
      <c r="B677">
        <v>6770</v>
      </c>
      <c r="C677" t="s">
        <v>273</v>
      </c>
      <c r="D677">
        <v>720</v>
      </c>
      <c r="E677" t="s">
        <v>885</v>
      </c>
      <c r="F677" t="s">
        <v>875</v>
      </c>
      <c r="G677" t="s">
        <v>879</v>
      </c>
      <c r="H677">
        <v>663720</v>
      </c>
      <c r="I677" t="s">
        <v>882</v>
      </c>
      <c r="J677">
        <v>96</v>
      </c>
    </row>
    <row r="678" spans="1:10">
      <c r="A678">
        <v>677</v>
      </c>
      <c r="B678">
        <v>6770</v>
      </c>
      <c r="C678" t="s">
        <v>273</v>
      </c>
      <c r="D678">
        <v>860</v>
      </c>
      <c r="E678" t="s">
        <v>968</v>
      </c>
      <c r="F678" t="s">
        <v>967</v>
      </c>
      <c r="G678" t="s">
        <v>966</v>
      </c>
      <c r="H678">
        <v>664860</v>
      </c>
      <c r="I678" t="s">
        <v>965</v>
      </c>
      <c r="J678">
        <v>96</v>
      </c>
    </row>
    <row r="679" spans="1:10">
      <c r="A679">
        <v>678</v>
      </c>
      <c r="B679">
        <v>6780</v>
      </c>
      <c r="C679" t="s">
        <v>853</v>
      </c>
      <c r="D679">
        <v>720</v>
      </c>
      <c r="E679" t="s">
        <v>885</v>
      </c>
      <c r="F679" t="s">
        <v>875</v>
      </c>
      <c r="G679" t="s">
        <v>879</v>
      </c>
      <c r="H679">
        <v>663720</v>
      </c>
      <c r="I679" t="s">
        <v>882</v>
      </c>
      <c r="J679">
        <v>96</v>
      </c>
    </row>
    <row r="680" spans="1:10">
      <c r="A680">
        <v>679</v>
      </c>
      <c r="B680">
        <v>6780</v>
      </c>
      <c r="C680" t="s">
        <v>853</v>
      </c>
      <c r="D680">
        <v>860</v>
      </c>
      <c r="E680" t="s">
        <v>968</v>
      </c>
      <c r="F680" t="s">
        <v>967</v>
      </c>
      <c r="G680" t="s">
        <v>966</v>
      </c>
      <c r="H680">
        <v>664860</v>
      </c>
      <c r="I680" t="s">
        <v>965</v>
      </c>
      <c r="J680">
        <v>96</v>
      </c>
    </row>
    <row r="681" spans="1:10">
      <c r="A681">
        <v>680</v>
      </c>
      <c r="B681">
        <v>6790</v>
      </c>
      <c r="C681" t="s">
        <v>388</v>
      </c>
      <c r="D681">
        <v>720</v>
      </c>
      <c r="E681" t="s">
        <v>885</v>
      </c>
      <c r="F681" t="s">
        <v>875</v>
      </c>
      <c r="G681" t="s">
        <v>879</v>
      </c>
      <c r="H681">
        <v>663720</v>
      </c>
      <c r="I681" t="s">
        <v>882</v>
      </c>
      <c r="J681">
        <v>96</v>
      </c>
    </row>
    <row r="682" spans="1:10">
      <c r="A682">
        <v>681</v>
      </c>
      <c r="B682">
        <v>6790</v>
      </c>
      <c r="C682" t="s">
        <v>388</v>
      </c>
      <c r="D682">
        <v>7302</v>
      </c>
      <c r="E682" t="s">
        <v>972</v>
      </c>
      <c r="F682" t="s">
        <v>875</v>
      </c>
      <c r="G682" t="s">
        <v>879</v>
      </c>
      <c r="H682">
        <v>6637302</v>
      </c>
      <c r="I682" t="s">
        <v>969</v>
      </c>
      <c r="J682">
        <v>96</v>
      </c>
    </row>
    <row r="683" spans="1:10">
      <c r="A683">
        <v>682</v>
      </c>
      <c r="B683">
        <v>6790</v>
      </c>
      <c r="C683" t="s">
        <v>388</v>
      </c>
      <c r="D683">
        <v>860</v>
      </c>
      <c r="E683" t="s">
        <v>968</v>
      </c>
      <c r="F683" t="s">
        <v>967</v>
      </c>
      <c r="G683" t="s">
        <v>966</v>
      </c>
      <c r="H683">
        <v>664860</v>
      </c>
      <c r="I683" t="s">
        <v>965</v>
      </c>
      <c r="J683">
        <v>96</v>
      </c>
    </row>
    <row r="684" spans="1:10">
      <c r="A684">
        <v>683</v>
      </c>
      <c r="B684">
        <v>6800</v>
      </c>
      <c r="C684" t="s">
        <v>187</v>
      </c>
      <c r="D684">
        <v>720</v>
      </c>
      <c r="E684" t="s">
        <v>885</v>
      </c>
      <c r="F684" t="s">
        <v>875</v>
      </c>
      <c r="G684" t="s">
        <v>879</v>
      </c>
      <c r="H684">
        <v>663720</v>
      </c>
      <c r="I684" t="s">
        <v>882</v>
      </c>
      <c r="J684">
        <v>96</v>
      </c>
    </row>
    <row r="685" spans="1:10">
      <c r="A685">
        <v>684</v>
      </c>
      <c r="B685">
        <v>6810</v>
      </c>
      <c r="C685" t="s">
        <v>629</v>
      </c>
      <c r="D685">
        <v>720</v>
      </c>
      <c r="E685" t="s">
        <v>885</v>
      </c>
      <c r="F685" t="s">
        <v>875</v>
      </c>
      <c r="G685" t="s">
        <v>879</v>
      </c>
      <c r="H685">
        <v>663720</v>
      </c>
      <c r="I685" t="s">
        <v>882</v>
      </c>
      <c r="J685">
        <v>96</v>
      </c>
    </row>
    <row r="686" spans="1:10">
      <c r="A686">
        <v>685</v>
      </c>
      <c r="B686">
        <v>6820</v>
      </c>
      <c r="C686" t="s">
        <v>646</v>
      </c>
      <c r="D686">
        <v>720</v>
      </c>
      <c r="E686" t="s">
        <v>885</v>
      </c>
      <c r="F686" t="s">
        <v>875</v>
      </c>
      <c r="G686" t="s">
        <v>879</v>
      </c>
      <c r="H686">
        <v>663720</v>
      </c>
      <c r="I686" t="s">
        <v>882</v>
      </c>
      <c r="J686">
        <v>96</v>
      </c>
    </row>
    <row r="687" spans="1:10">
      <c r="A687">
        <v>686</v>
      </c>
      <c r="B687">
        <v>6830</v>
      </c>
      <c r="C687" t="s">
        <v>424</v>
      </c>
      <c r="D687">
        <v>720</v>
      </c>
      <c r="E687" t="s">
        <v>885</v>
      </c>
      <c r="F687" t="s">
        <v>875</v>
      </c>
      <c r="G687" t="s">
        <v>879</v>
      </c>
      <c r="H687">
        <v>663720</v>
      </c>
      <c r="I687" t="s">
        <v>882</v>
      </c>
      <c r="J687">
        <v>96</v>
      </c>
    </row>
    <row r="688" spans="1:10">
      <c r="A688">
        <v>687</v>
      </c>
      <c r="B688">
        <v>6840</v>
      </c>
      <c r="C688" t="s">
        <v>772</v>
      </c>
      <c r="D688">
        <v>720</v>
      </c>
      <c r="E688" t="s">
        <v>885</v>
      </c>
      <c r="F688" t="s">
        <v>875</v>
      </c>
      <c r="G688" t="s">
        <v>879</v>
      </c>
      <c r="H688">
        <v>663720</v>
      </c>
      <c r="I688" t="s">
        <v>882</v>
      </c>
      <c r="J688">
        <v>96</v>
      </c>
    </row>
    <row r="689" spans="1:10">
      <c r="A689">
        <v>688</v>
      </c>
      <c r="B689">
        <v>6850</v>
      </c>
      <c r="C689" t="s">
        <v>677</v>
      </c>
      <c r="D689">
        <v>720</v>
      </c>
      <c r="E689" t="s">
        <v>885</v>
      </c>
      <c r="F689" t="s">
        <v>875</v>
      </c>
      <c r="G689" t="s">
        <v>879</v>
      </c>
      <c r="H689">
        <v>663720</v>
      </c>
      <c r="I689" t="s">
        <v>882</v>
      </c>
      <c r="J689">
        <v>96</v>
      </c>
    </row>
    <row r="690" spans="1:10">
      <c r="A690">
        <v>689</v>
      </c>
      <c r="B690">
        <v>6860</v>
      </c>
      <c r="C690" t="s">
        <v>535</v>
      </c>
      <c r="D690">
        <v>720</v>
      </c>
      <c r="E690" t="s">
        <v>885</v>
      </c>
      <c r="F690" t="s">
        <v>875</v>
      </c>
      <c r="G690" t="s">
        <v>879</v>
      </c>
      <c r="H690">
        <v>663720</v>
      </c>
      <c r="I690" t="s">
        <v>882</v>
      </c>
      <c r="J690">
        <v>96</v>
      </c>
    </row>
    <row r="691" spans="1:10">
      <c r="A691">
        <v>690</v>
      </c>
      <c r="B691">
        <v>6870</v>
      </c>
      <c r="C691" t="s">
        <v>706</v>
      </c>
      <c r="D691">
        <v>720</v>
      </c>
      <c r="E691" t="s">
        <v>885</v>
      </c>
      <c r="F691" t="s">
        <v>875</v>
      </c>
      <c r="G691" t="s">
        <v>879</v>
      </c>
      <c r="H691">
        <v>663720</v>
      </c>
      <c r="I691" t="s">
        <v>882</v>
      </c>
      <c r="J691">
        <v>96</v>
      </c>
    </row>
    <row r="692" spans="1:10">
      <c r="A692">
        <v>691</v>
      </c>
      <c r="B692">
        <v>6870</v>
      </c>
      <c r="C692" t="s">
        <v>706</v>
      </c>
      <c r="D692">
        <v>7301</v>
      </c>
      <c r="E692" t="s">
        <v>1048</v>
      </c>
      <c r="F692" t="s">
        <v>1047</v>
      </c>
      <c r="G692" t="s">
        <v>1046</v>
      </c>
      <c r="H692">
        <v>6637301</v>
      </c>
      <c r="I692" t="s">
        <v>1045</v>
      </c>
      <c r="J692">
        <v>96</v>
      </c>
    </row>
    <row r="693" spans="1:10">
      <c r="A693">
        <v>692</v>
      </c>
      <c r="B693">
        <v>6870</v>
      </c>
      <c r="C693" t="s">
        <v>706</v>
      </c>
      <c r="D693">
        <v>7302</v>
      </c>
      <c r="E693" t="s">
        <v>972</v>
      </c>
      <c r="F693" t="s">
        <v>971</v>
      </c>
      <c r="G693" t="s">
        <v>970</v>
      </c>
      <c r="H693">
        <v>6637302</v>
      </c>
      <c r="I693" t="s">
        <v>969</v>
      </c>
      <c r="J693">
        <v>96</v>
      </c>
    </row>
    <row r="694" spans="1:10">
      <c r="A694">
        <v>693</v>
      </c>
      <c r="B694">
        <v>6880</v>
      </c>
      <c r="C694" t="s">
        <v>209</v>
      </c>
      <c r="D694">
        <v>720</v>
      </c>
      <c r="E694" t="s">
        <v>885</v>
      </c>
      <c r="F694" t="s">
        <v>875</v>
      </c>
      <c r="G694" t="s">
        <v>879</v>
      </c>
      <c r="H694">
        <v>663720</v>
      </c>
      <c r="I694" t="s">
        <v>882</v>
      </c>
      <c r="J694">
        <v>96</v>
      </c>
    </row>
    <row r="695" spans="1:10">
      <c r="A695">
        <v>694</v>
      </c>
      <c r="B695">
        <v>6890</v>
      </c>
      <c r="C695" t="s">
        <v>394</v>
      </c>
      <c r="D695">
        <v>720</v>
      </c>
      <c r="E695" t="s">
        <v>885</v>
      </c>
      <c r="F695" t="s">
        <v>875</v>
      </c>
      <c r="G695" t="s">
        <v>879</v>
      </c>
      <c r="H695">
        <v>663720</v>
      </c>
      <c r="I695" t="s">
        <v>882</v>
      </c>
      <c r="J695">
        <v>96</v>
      </c>
    </row>
    <row r="696" spans="1:10">
      <c r="A696">
        <v>695</v>
      </c>
      <c r="B696">
        <v>6900</v>
      </c>
      <c r="C696" t="s">
        <v>783</v>
      </c>
      <c r="D696">
        <v>720</v>
      </c>
      <c r="E696" t="s">
        <v>885</v>
      </c>
      <c r="F696" t="s">
        <v>875</v>
      </c>
      <c r="G696" t="s">
        <v>879</v>
      </c>
      <c r="H696">
        <v>663720</v>
      </c>
      <c r="I696" t="s">
        <v>882</v>
      </c>
      <c r="J696">
        <v>96</v>
      </c>
    </row>
    <row r="697" spans="1:10">
      <c r="A697">
        <v>696</v>
      </c>
      <c r="B697">
        <v>6900</v>
      </c>
      <c r="C697" t="s">
        <v>783</v>
      </c>
      <c r="D697">
        <v>790</v>
      </c>
      <c r="E697" t="s">
        <v>914</v>
      </c>
      <c r="F697" t="s">
        <v>912</v>
      </c>
      <c r="G697" t="s">
        <v>911</v>
      </c>
      <c r="H697">
        <v>663790</v>
      </c>
      <c r="I697" t="s">
        <v>910</v>
      </c>
      <c r="J697">
        <v>1</v>
      </c>
    </row>
    <row r="698" spans="1:10">
      <c r="A698">
        <v>697</v>
      </c>
      <c r="B698">
        <v>6900</v>
      </c>
      <c r="C698" t="s">
        <v>783</v>
      </c>
      <c r="D698">
        <v>79100</v>
      </c>
      <c r="E698" t="s">
        <v>918</v>
      </c>
      <c r="F698" t="s">
        <v>917</v>
      </c>
      <c r="G698" t="s">
        <v>916</v>
      </c>
      <c r="H698">
        <v>663009</v>
      </c>
      <c r="I698" t="s">
        <v>915</v>
      </c>
      <c r="J698">
        <v>60</v>
      </c>
    </row>
    <row r="699" spans="1:10">
      <c r="A699">
        <v>698</v>
      </c>
      <c r="B699">
        <v>6910</v>
      </c>
      <c r="C699" t="s">
        <v>472</v>
      </c>
      <c r="D699">
        <v>720</v>
      </c>
      <c r="E699" t="s">
        <v>885</v>
      </c>
      <c r="F699" t="s">
        <v>875</v>
      </c>
      <c r="G699" t="s">
        <v>879</v>
      </c>
      <c r="H699">
        <v>663720</v>
      </c>
      <c r="I699" t="s">
        <v>882</v>
      </c>
      <c r="J699">
        <v>96</v>
      </c>
    </row>
    <row r="700" spans="1:10">
      <c r="A700">
        <v>699</v>
      </c>
      <c r="B700">
        <v>6920</v>
      </c>
      <c r="C700" t="s">
        <v>565</v>
      </c>
      <c r="D700">
        <v>720</v>
      </c>
      <c r="E700" t="s">
        <v>885</v>
      </c>
      <c r="F700" t="s">
        <v>875</v>
      </c>
      <c r="G700" t="s">
        <v>879</v>
      </c>
      <c r="H700">
        <v>663720</v>
      </c>
      <c r="I700" t="s">
        <v>882</v>
      </c>
      <c r="J700">
        <v>96</v>
      </c>
    </row>
    <row r="701" spans="1:10">
      <c r="A701">
        <v>700</v>
      </c>
      <c r="B701">
        <v>6930</v>
      </c>
      <c r="C701" t="s">
        <v>784</v>
      </c>
      <c r="D701">
        <v>720</v>
      </c>
      <c r="E701" t="s">
        <v>885</v>
      </c>
      <c r="F701" t="s">
        <v>875</v>
      </c>
      <c r="G701" t="s">
        <v>879</v>
      </c>
      <c r="H701">
        <v>663720</v>
      </c>
      <c r="I701" t="s">
        <v>882</v>
      </c>
      <c r="J701">
        <v>96</v>
      </c>
    </row>
    <row r="702" spans="1:10">
      <c r="A702">
        <v>701</v>
      </c>
      <c r="B702">
        <v>6940</v>
      </c>
      <c r="C702" t="s">
        <v>473</v>
      </c>
      <c r="D702">
        <v>720</v>
      </c>
      <c r="E702" t="s">
        <v>885</v>
      </c>
      <c r="F702" t="s">
        <v>875</v>
      </c>
      <c r="G702" t="s">
        <v>879</v>
      </c>
      <c r="H702">
        <v>663720</v>
      </c>
      <c r="I702" t="s">
        <v>882</v>
      </c>
      <c r="J702">
        <v>96</v>
      </c>
    </row>
    <row r="703" spans="1:10">
      <c r="A703">
        <v>702</v>
      </c>
      <c r="B703">
        <v>6950</v>
      </c>
      <c r="C703" t="s">
        <v>652</v>
      </c>
      <c r="D703">
        <v>720</v>
      </c>
      <c r="E703" t="s">
        <v>885</v>
      </c>
      <c r="F703" t="s">
        <v>875</v>
      </c>
      <c r="G703" t="s">
        <v>879</v>
      </c>
      <c r="H703">
        <v>663720</v>
      </c>
      <c r="I703" t="s">
        <v>882</v>
      </c>
      <c r="J703">
        <v>96</v>
      </c>
    </row>
    <row r="704" spans="1:10">
      <c r="A704">
        <v>703</v>
      </c>
      <c r="B704">
        <v>6960</v>
      </c>
      <c r="C704" t="s">
        <v>749</v>
      </c>
      <c r="D704">
        <v>720</v>
      </c>
      <c r="E704" t="s">
        <v>885</v>
      </c>
      <c r="F704" t="s">
        <v>875</v>
      </c>
      <c r="G704" t="s">
        <v>879</v>
      </c>
      <c r="H704">
        <v>663720</v>
      </c>
      <c r="I704" t="s">
        <v>882</v>
      </c>
      <c r="J704">
        <v>96</v>
      </c>
    </row>
    <row r="705" spans="1:10">
      <c r="A705">
        <v>704</v>
      </c>
      <c r="B705">
        <v>6970</v>
      </c>
      <c r="C705" t="s">
        <v>843</v>
      </c>
      <c r="D705">
        <v>720</v>
      </c>
      <c r="E705" t="s">
        <v>885</v>
      </c>
      <c r="F705" t="s">
        <v>875</v>
      </c>
      <c r="G705" t="s">
        <v>879</v>
      </c>
      <c r="H705">
        <v>663720</v>
      </c>
      <c r="I705" t="s">
        <v>882</v>
      </c>
      <c r="J705">
        <v>120</v>
      </c>
    </row>
    <row r="706" spans="1:10">
      <c r="A706">
        <v>705</v>
      </c>
      <c r="B706">
        <v>6980</v>
      </c>
      <c r="C706" t="s">
        <v>568</v>
      </c>
      <c r="D706">
        <v>720</v>
      </c>
      <c r="E706" t="s">
        <v>885</v>
      </c>
      <c r="F706" t="s">
        <v>875</v>
      </c>
      <c r="G706" t="s">
        <v>879</v>
      </c>
      <c r="H706">
        <v>663720</v>
      </c>
      <c r="I706" t="s">
        <v>882</v>
      </c>
      <c r="J706">
        <v>96</v>
      </c>
    </row>
    <row r="707" spans="1:10">
      <c r="A707">
        <v>706</v>
      </c>
      <c r="B707">
        <v>6980</v>
      </c>
      <c r="C707" t="s">
        <v>568</v>
      </c>
      <c r="D707">
        <v>870</v>
      </c>
      <c r="E707" t="s">
        <v>898</v>
      </c>
      <c r="F707" t="s">
        <v>901</v>
      </c>
      <c r="G707" t="s">
        <v>900</v>
      </c>
      <c r="H707">
        <v>664870</v>
      </c>
      <c r="I707" t="s">
        <v>895</v>
      </c>
      <c r="J707">
        <v>1</v>
      </c>
    </row>
    <row r="708" spans="1:10">
      <c r="A708">
        <v>707</v>
      </c>
      <c r="B708">
        <v>6990</v>
      </c>
      <c r="C708" t="s">
        <v>352</v>
      </c>
      <c r="D708">
        <v>720</v>
      </c>
      <c r="E708" t="s">
        <v>885</v>
      </c>
      <c r="F708" t="s">
        <v>875</v>
      </c>
      <c r="G708" t="s">
        <v>879</v>
      </c>
      <c r="H708">
        <v>663720</v>
      </c>
      <c r="I708" t="s">
        <v>882</v>
      </c>
      <c r="J708">
        <v>96</v>
      </c>
    </row>
    <row r="709" spans="1:10">
      <c r="A709">
        <v>708</v>
      </c>
      <c r="B709">
        <v>7000</v>
      </c>
      <c r="C709" t="s">
        <v>1138</v>
      </c>
      <c r="D709">
        <v>7301</v>
      </c>
      <c r="E709" t="s">
        <v>1048</v>
      </c>
      <c r="F709" t="s">
        <v>1047</v>
      </c>
      <c r="G709" t="s">
        <v>1046</v>
      </c>
      <c r="H709">
        <v>6637301</v>
      </c>
      <c r="I709" t="s">
        <v>1045</v>
      </c>
      <c r="J709">
        <v>72</v>
      </c>
    </row>
    <row r="710" spans="1:10">
      <c r="A710">
        <v>709</v>
      </c>
      <c r="B710">
        <v>7010</v>
      </c>
      <c r="C710" t="s">
        <v>1137</v>
      </c>
      <c r="D710">
        <v>7301</v>
      </c>
      <c r="E710" t="s">
        <v>1048</v>
      </c>
      <c r="F710" t="s">
        <v>1047</v>
      </c>
      <c r="G710" t="s">
        <v>1046</v>
      </c>
      <c r="H710">
        <v>663730</v>
      </c>
      <c r="I710" t="s">
        <v>1109</v>
      </c>
      <c r="J710">
        <v>72</v>
      </c>
    </row>
    <row r="711" spans="1:10">
      <c r="A711">
        <v>710</v>
      </c>
      <c r="B711">
        <v>7030</v>
      </c>
      <c r="C711" t="s">
        <v>1136</v>
      </c>
      <c r="D711">
        <v>7301</v>
      </c>
      <c r="E711" t="s">
        <v>1048</v>
      </c>
      <c r="F711" t="s">
        <v>1047</v>
      </c>
      <c r="G711" t="s">
        <v>1046</v>
      </c>
      <c r="H711">
        <v>663730</v>
      </c>
      <c r="I711" t="s">
        <v>1109</v>
      </c>
      <c r="J711">
        <v>72</v>
      </c>
    </row>
    <row r="712" spans="1:10">
      <c r="A712">
        <v>711</v>
      </c>
      <c r="B712">
        <v>7031</v>
      </c>
      <c r="C712" t="s">
        <v>616</v>
      </c>
      <c r="D712">
        <v>720</v>
      </c>
      <c r="E712" t="s">
        <v>885</v>
      </c>
      <c r="F712" t="s">
        <v>875</v>
      </c>
      <c r="G712" t="s">
        <v>879</v>
      </c>
      <c r="H712">
        <v>663720</v>
      </c>
      <c r="I712" t="s">
        <v>882</v>
      </c>
      <c r="J712">
        <v>72</v>
      </c>
    </row>
    <row r="713" spans="1:10">
      <c r="A713">
        <v>712</v>
      </c>
      <c r="B713">
        <v>7031</v>
      </c>
      <c r="C713" t="s">
        <v>616</v>
      </c>
      <c r="D713">
        <v>7301</v>
      </c>
      <c r="E713" t="s">
        <v>1048</v>
      </c>
      <c r="F713" t="s">
        <v>1047</v>
      </c>
      <c r="G713" t="s">
        <v>1046</v>
      </c>
      <c r="H713">
        <v>663730</v>
      </c>
      <c r="I713" t="s">
        <v>1109</v>
      </c>
      <c r="J713">
        <v>60</v>
      </c>
    </row>
    <row r="714" spans="1:10">
      <c r="A714">
        <v>713</v>
      </c>
      <c r="B714">
        <v>7040</v>
      </c>
      <c r="C714" t="s">
        <v>1135</v>
      </c>
      <c r="D714">
        <v>7301</v>
      </c>
      <c r="E714" t="s">
        <v>1048</v>
      </c>
      <c r="F714" t="s">
        <v>1047</v>
      </c>
      <c r="G714" t="s">
        <v>1046</v>
      </c>
      <c r="H714">
        <v>663730</v>
      </c>
      <c r="I714" t="s">
        <v>1109</v>
      </c>
      <c r="J714">
        <v>72</v>
      </c>
    </row>
    <row r="715" spans="1:10">
      <c r="A715">
        <v>714</v>
      </c>
      <c r="B715">
        <v>7050</v>
      </c>
      <c r="C715" t="s">
        <v>1134</v>
      </c>
      <c r="D715">
        <v>7301</v>
      </c>
      <c r="E715" t="s">
        <v>1048</v>
      </c>
      <c r="F715" t="s">
        <v>1047</v>
      </c>
      <c r="G715" t="s">
        <v>1046</v>
      </c>
      <c r="H715">
        <v>663730</v>
      </c>
      <c r="I715" t="s">
        <v>1109</v>
      </c>
      <c r="J715">
        <v>72</v>
      </c>
    </row>
    <row r="716" spans="1:10">
      <c r="A716">
        <v>715</v>
      </c>
      <c r="B716">
        <v>7060</v>
      </c>
      <c r="C716" t="s">
        <v>1133</v>
      </c>
      <c r="D716">
        <v>7301</v>
      </c>
      <c r="E716" t="s">
        <v>1048</v>
      </c>
      <c r="F716" t="s">
        <v>1047</v>
      </c>
      <c r="G716" t="s">
        <v>1046</v>
      </c>
      <c r="H716">
        <v>663730</v>
      </c>
      <c r="I716" t="s">
        <v>1109</v>
      </c>
      <c r="J716">
        <v>72</v>
      </c>
    </row>
    <row r="717" spans="1:10">
      <c r="A717">
        <v>716</v>
      </c>
      <c r="B717">
        <v>7070</v>
      </c>
      <c r="C717" t="s">
        <v>1132</v>
      </c>
      <c r="D717">
        <v>7302</v>
      </c>
      <c r="E717" t="s">
        <v>972</v>
      </c>
      <c r="F717" t="s">
        <v>1047</v>
      </c>
      <c r="G717" t="s">
        <v>1046</v>
      </c>
      <c r="H717">
        <v>6637302</v>
      </c>
      <c r="I717" t="s">
        <v>969</v>
      </c>
      <c r="J717">
        <v>48</v>
      </c>
    </row>
    <row r="718" spans="1:10">
      <c r="A718">
        <v>717</v>
      </c>
      <c r="B718">
        <v>7070</v>
      </c>
      <c r="C718" t="s">
        <v>1132</v>
      </c>
      <c r="D718">
        <v>790</v>
      </c>
      <c r="E718" t="s">
        <v>914</v>
      </c>
      <c r="F718" t="s">
        <v>912</v>
      </c>
      <c r="G718" t="s">
        <v>911</v>
      </c>
      <c r="H718">
        <v>663790</v>
      </c>
      <c r="I718" t="s">
        <v>910</v>
      </c>
      <c r="J718">
        <v>1</v>
      </c>
    </row>
    <row r="719" spans="1:10">
      <c r="A719">
        <v>718</v>
      </c>
      <c r="B719">
        <v>7070</v>
      </c>
      <c r="C719" t="s">
        <v>1132</v>
      </c>
      <c r="D719">
        <v>79100</v>
      </c>
      <c r="E719" t="s">
        <v>918</v>
      </c>
      <c r="F719" t="s">
        <v>917</v>
      </c>
      <c r="G719" t="s">
        <v>916</v>
      </c>
      <c r="H719">
        <v>663009</v>
      </c>
      <c r="I719" t="s">
        <v>915</v>
      </c>
      <c r="J719">
        <v>60</v>
      </c>
    </row>
    <row r="720" spans="1:10">
      <c r="A720">
        <v>719</v>
      </c>
      <c r="B720">
        <v>7070</v>
      </c>
      <c r="C720" t="s">
        <v>1132</v>
      </c>
      <c r="D720">
        <v>860</v>
      </c>
      <c r="E720" t="s">
        <v>968</v>
      </c>
      <c r="F720" t="s">
        <v>1123</v>
      </c>
      <c r="G720" t="s">
        <v>1122</v>
      </c>
      <c r="H720">
        <v>664860</v>
      </c>
      <c r="I720" t="s">
        <v>965</v>
      </c>
      <c r="J720">
        <v>48</v>
      </c>
    </row>
    <row r="721" spans="1:10">
      <c r="A721">
        <v>720</v>
      </c>
      <c r="B721">
        <v>7070</v>
      </c>
      <c r="C721" t="s">
        <v>1132</v>
      </c>
      <c r="D721">
        <v>7301</v>
      </c>
      <c r="E721" t="s">
        <v>1048</v>
      </c>
      <c r="F721" t="s">
        <v>1047</v>
      </c>
      <c r="G721" t="s">
        <v>1046</v>
      </c>
      <c r="H721">
        <v>663730</v>
      </c>
      <c r="I721" t="s">
        <v>1109</v>
      </c>
      <c r="J721">
        <v>48</v>
      </c>
    </row>
    <row r="722" spans="1:10">
      <c r="A722">
        <v>721</v>
      </c>
      <c r="B722">
        <v>7070</v>
      </c>
      <c r="C722" t="s">
        <v>1132</v>
      </c>
      <c r="D722">
        <v>8910</v>
      </c>
      <c r="E722" t="s">
        <v>1024</v>
      </c>
      <c r="F722" t="s">
        <v>991</v>
      </c>
      <c r="G722" t="s">
        <v>990</v>
      </c>
      <c r="H722">
        <v>664099</v>
      </c>
      <c r="I722" t="s">
        <v>989</v>
      </c>
      <c r="J722">
        <v>1</v>
      </c>
    </row>
    <row r="723" spans="1:10">
      <c r="A723">
        <v>722</v>
      </c>
      <c r="B723">
        <v>7080</v>
      </c>
      <c r="C723" t="s">
        <v>1131</v>
      </c>
      <c r="D723">
        <v>7301</v>
      </c>
      <c r="E723" t="s">
        <v>1048</v>
      </c>
      <c r="F723" t="s">
        <v>1047</v>
      </c>
      <c r="G723" t="s">
        <v>1046</v>
      </c>
      <c r="H723">
        <v>663730</v>
      </c>
      <c r="I723" t="s">
        <v>1109</v>
      </c>
      <c r="J723">
        <v>72</v>
      </c>
    </row>
    <row r="724" spans="1:10">
      <c r="A724">
        <v>723</v>
      </c>
      <c r="B724">
        <v>7100</v>
      </c>
      <c r="C724" t="s">
        <v>859</v>
      </c>
      <c r="D724">
        <v>7301</v>
      </c>
      <c r="E724" t="s">
        <v>1048</v>
      </c>
      <c r="F724" t="s">
        <v>1047</v>
      </c>
      <c r="G724" t="s">
        <v>1046</v>
      </c>
      <c r="H724">
        <v>663730</v>
      </c>
      <c r="I724" t="s">
        <v>1109</v>
      </c>
      <c r="J724">
        <v>72</v>
      </c>
    </row>
    <row r="725" spans="1:10">
      <c r="A725">
        <v>724</v>
      </c>
      <c r="B725">
        <v>7100</v>
      </c>
      <c r="C725" t="s">
        <v>859</v>
      </c>
      <c r="D725">
        <v>720</v>
      </c>
      <c r="E725" t="s">
        <v>885</v>
      </c>
      <c r="F725" t="s">
        <v>875</v>
      </c>
      <c r="G725" t="s">
        <v>879</v>
      </c>
      <c r="H725">
        <v>663720</v>
      </c>
      <c r="I725" t="s">
        <v>882</v>
      </c>
      <c r="J725">
        <v>72</v>
      </c>
    </row>
    <row r="726" spans="1:10">
      <c r="A726">
        <v>725</v>
      </c>
      <c r="B726">
        <v>7100</v>
      </c>
      <c r="C726" t="s">
        <v>859</v>
      </c>
      <c r="D726">
        <v>860</v>
      </c>
      <c r="E726" t="s">
        <v>968</v>
      </c>
      <c r="F726" t="s">
        <v>1123</v>
      </c>
      <c r="G726" t="s">
        <v>1122</v>
      </c>
      <c r="H726">
        <v>664860</v>
      </c>
      <c r="I726" t="s">
        <v>965</v>
      </c>
      <c r="J726">
        <v>72</v>
      </c>
    </row>
    <row r="727" spans="1:10">
      <c r="A727">
        <v>726</v>
      </c>
      <c r="B727">
        <v>7110</v>
      </c>
      <c r="C727" t="s">
        <v>742</v>
      </c>
      <c r="D727">
        <v>720</v>
      </c>
      <c r="E727" t="s">
        <v>885</v>
      </c>
      <c r="F727" t="s">
        <v>875</v>
      </c>
      <c r="G727" t="s">
        <v>879</v>
      </c>
      <c r="H727">
        <v>663720</v>
      </c>
      <c r="I727" t="s">
        <v>882</v>
      </c>
      <c r="J727">
        <v>72</v>
      </c>
    </row>
    <row r="728" spans="1:10">
      <c r="A728">
        <v>727</v>
      </c>
      <c r="B728">
        <v>7110</v>
      </c>
      <c r="C728" t="s">
        <v>742</v>
      </c>
      <c r="D728">
        <v>7301</v>
      </c>
      <c r="E728" t="s">
        <v>1048</v>
      </c>
      <c r="F728" t="s">
        <v>1047</v>
      </c>
      <c r="G728" t="s">
        <v>1046</v>
      </c>
      <c r="H728">
        <v>663730</v>
      </c>
      <c r="I728" t="s">
        <v>1109</v>
      </c>
      <c r="J728">
        <v>72</v>
      </c>
    </row>
    <row r="729" spans="1:10">
      <c r="A729">
        <v>728</v>
      </c>
      <c r="B729">
        <v>7110</v>
      </c>
      <c r="C729" t="s">
        <v>742</v>
      </c>
      <c r="D729">
        <v>860</v>
      </c>
      <c r="E729" t="s">
        <v>968</v>
      </c>
      <c r="F729" t="s">
        <v>1123</v>
      </c>
      <c r="G729" t="s">
        <v>1122</v>
      </c>
      <c r="H729">
        <v>664860</v>
      </c>
      <c r="I729" t="s">
        <v>965</v>
      </c>
      <c r="J729">
        <v>72</v>
      </c>
    </row>
    <row r="730" spans="1:10">
      <c r="A730">
        <v>729</v>
      </c>
      <c r="B730">
        <v>7120</v>
      </c>
      <c r="C730" t="s">
        <v>1130</v>
      </c>
      <c r="D730">
        <v>7301</v>
      </c>
      <c r="E730" t="s">
        <v>1048</v>
      </c>
      <c r="F730" t="s">
        <v>1047</v>
      </c>
      <c r="G730" t="s">
        <v>1046</v>
      </c>
      <c r="H730">
        <v>663730</v>
      </c>
      <c r="I730" t="s">
        <v>1109</v>
      </c>
      <c r="J730">
        <v>48</v>
      </c>
    </row>
    <row r="731" spans="1:10">
      <c r="A731">
        <v>730</v>
      </c>
      <c r="B731">
        <v>7120</v>
      </c>
      <c r="C731" t="s">
        <v>1130</v>
      </c>
      <c r="D731">
        <v>860</v>
      </c>
      <c r="E731" t="s">
        <v>968</v>
      </c>
      <c r="F731" t="s">
        <v>1123</v>
      </c>
      <c r="G731" t="s">
        <v>1122</v>
      </c>
      <c r="H731">
        <v>664860</v>
      </c>
      <c r="I731" t="s">
        <v>965</v>
      </c>
      <c r="J731">
        <v>48</v>
      </c>
    </row>
    <row r="732" spans="1:10">
      <c r="A732">
        <v>731</v>
      </c>
      <c r="B732">
        <v>7130</v>
      </c>
      <c r="C732" t="s">
        <v>579</v>
      </c>
      <c r="D732">
        <v>7302</v>
      </c>
      <c r="E732" t="s">
        <v>972</v>
      </c>
      <c r="F732" t="s">
        <v>875</v>
      </c>
      <c r="G732" t="s">
        <v>879</v>
      </c>
      <c r="H732">
        <v>6637302</v>
      </c>
      <c r="I732" t="s">
        <v>969</v>
      </c>
      <c r="J732">
        <v>96</v>
      </c>
    </row>
    <row r="733" spans="1:10">
      <c r="A733">
        <v>732</v>
      </c>
      <c r="B733">
        <v>7130</v>
      </c>
      <c r="C733" t="s">
        <v>579</v>
      </c>
      <c r="D733">
        <v>7301</v>
      </c>
      <c r="E733" t="s">
        <v>1048</v>
      </c>
      <c r="F733" t="s">
        <v>1047</v>
      </c>
      <c r="G733" t="s">
        <v>1046</v>
      </c>
      <c r="H733">
        <v>663730</v>
      </c>
      <c r="I733" t="s">
        <v>1109</v>
      </c>
      <c r="J733">
        <v>60</v>
      </c>
    </row>
    <row r="734" spans="1:10">
      <c r="A734">
        <v>733</v>
      </c>
      <c r="B734">
        <v>7130</v>
      </c>
      <c r="C734" t="s">
        <v>579</v>
      </c>
      <c r="D734">
        <v>860</v>
      </c>
      <c r="E734" t="s">
        <v>968</v>
      </c>
      <c r="F734" t="s">
        <v>1123</v>
      </c>
      <c r="G734" t="s">
        <v>1122</v>
      </c>
      <c r="H734">
        <v>664860</v>
      </c>
      <c r="I734" t="s">
        <v>965</v>
      </c>
      <c r="J734">
        <v>60</v>
      </c>
    </row>
    <row r="735" spans="1:10">
      <c r="A735">
        <v>734</v>
      </c>
      <c r="B735">
        <v>7140</v>
      </c>
      <c r="C735" t="s">
        <v>803</v>
      </c>
      <c r="D735">
        <v>7301</v>
      </c>
      <c r="E735" t="s">
        <v>1048</v>
      </c>
      <c r="F735" t="s">
        <v>1047</v>
      </c>
      <c r="G735" t="s">
        <v>1046</v>
      </c>
      <c r="H735">
        <v>663730</v>
      </c>
      <c r="I735" t="s">
        <v>1109</v>
      </c>
      <c r="J735">
        <v>60</v>
      </c>
    </row>
    <row r="736" spans="1:10">
      <c r="A736">
        <v>735</v>
      </c>
      <c r="B736">
        <v>7140</v>
      </c>
      <c r="C736" t="s">
        <v>803</v>
      </c>
      <c r="D736">
        <v>7302</v>
      </c>
      <c r="E736" t="s">
        <v>972</v>
      </c>
      <c r="F736" t="s">
        <v>875</v>
      </c>
      <c r="G736" t="s">
        <v>879</v>
      </c>
      <c r="H736">
        <v>6637302</v>
      </c>
      <c r="I736" t="s">
        <v>969</v>
      </c>
      <c r="J736">
        <v>96</v>
      </c>
    </row>
    <row r="737" spans="1:10">
      <c r="A737">
        <v>736</v>
      </c>
      <c r="B737">
        <v>7140</v>
      </c>
      <c r="C737" t="s">
        <v>803</v>
      </c>
      <c r="D737">
        <v>860</v>
      </c>
      <c r="E737" t="s">
        <v>968</v>
      </c>
      <c r="F737" t="s">
        <v>1123</v>
      </c>
      <c r="G737" t="s">
        <v>1122</v>
      </c>
      <c r="H737">
        <v>664860</v>
      </c>
      <c r="I737" t="s">
        <v>965</v>
      </c>
      <c r="J737">
        <v>60</v>
      </c>
    </row>
    <row r="738" spans="1:10">
      <c r="A738">
        <v>737</v>
      </c>
      <c r="B738">
        <v>7150</v>
      </c>
      <c r="C738" t="s">
        <v>1129</v>
      </c>
      <c r="D738">
        <v>7301</v>
      </c>
      <c r="E738" t="s">
        <v>1048</v>
      </c>
      <c r="F738" t="s">
        <v>1047</v>
      </c>
      <c r="G738" t="s">
        <v>1046</v>
      </c>
      <c r="H738">
        <v>663730</v>
      </c>
      <c r="I738" t="s">
        <v>1109</v>
      </c>
      <c r="J738">
        <v>60</v>
      </c>
    </row>
    <row r="739" spans="1:10">
      <c r="A739">
        <v>738</v>
      </c>
      <c r="B739">
        <v>7150</v>
      </c>
      <c r="C739" t="s">
        <v>1129</v>
      </c>
      <c r="D739">
        <v>860</v>
      </c>
      <c r="E739" t="s">
        <v>968</v>
      </c>
      <c r="F739" t="s">
        <v>1123</v>
      </c>
      <c r="G739" t="s">
        <v>1122</v>
      </c>
      <c r="H739">
        <v>664860</v>
      </c>
      <c r="I739" t="s">
        <v>965</v>
      </c>
      <c r="J739">
        <v>60</v>
      </c>
    </row>
    <row r="740" spans="1:10">
      <c r="A740">
        <v>739</v>
      </c>
      <c r="B740">
        <v>7170</v>
      </c>
      <c r="C740" t="s">
        <v>231</v>
      </c>
      <c r="D740">
        <v>720</v>
      </c>
      <c r="E740" t="s">
        <v>885</v>
      </c>
      <c r="F740" t="s">
        <v>875</v>
      </c>
      <c r="G740" t="s">
        <v>879</v>
      </c>
      <c r="H740">
        <v>663720</v>
      </c>
      <c r="I740" t="s">
        <v>882</v>
      </c>
      <c r="J740">
        <v>72</v>
      </c>
    </row>
    <row r="741" spans="1:10">
      <c r="A741">
        <v>740</v>
      </c>
      <c r="B741">
        <v>7170</v>
      </c>
      <c r="C741" t="s">
        <v>231</v>
      </c>
      <c r="D741">
        <v>7301</v>
      </c>
      <c r="E741" t="s">
        <v>1048</v>
      </c>
      <c r="F741" t="s">
        <v>1047</v>
      </c>
      <c r="G741" t="s">
        <v>1046</v>
      </c>
      <c r="H741">
        <v>663730</v>
      </c>
      <c r="I741" t="s">
        <v>1109</v>
      </c>
      <c r="J741">
        <v>60</v>
      </c>
    </row>
    <row r="742" spans="1:10">
      <c r="A742">
        <v>741</v>
      </c>
      <c r="B742">
        <v>7170</v>
      </c>
      <c r="C742" t="s">
        <v>231</v>
      </c>
      <c r="D742">
        <v>860</v>
      </c>
      <c r="E742" t="s">
        <v>968</v>
      </c>
      <c r="F742" t="s">
        <v>1123</v>
      </c>
      <c r="G742" t="s">
        <v>1122</v>
      </c>
      <c r="H742">
        <v>664860</v>
      </c>
      <c r="I742" t="s">
        <v>965</v>
      </c>
      <c r="J742">
        <v>60</v>
      </c>
    </row>
    <row r="743" spans="1:10">
      <c r="A743">
        <v>742</v>
      </c>
      <c r="B743">
        <v>7180</v>
      </c>
      <c r="C743" t="s">
        <v>1128</v>
      </c>
      <c r="D743">
        <v>7301</v>
      </c>
      <c r="E743" t="s">
        <v>1048</v>
      </c>
      <c r="F743" t="s">
        <v>1047</v>
      </c>
      <c r="G743" t="s">
        <v>1046</v>
      </c>
      <c r="H743">
        <v>663730</v>
      </c>
      <c r="I743" t="s">
        <v>1109</v>
      </c>
      <c r="J743">
        <v>60</v>
      </c>
    </row>
    <row r="744" spans="1:10">
      <c r="A744">
        <v>743</v>
      </c>
      <c r="B744">
        <v>7180</v>
      </c>
      <c r="C744" t="s">
        <v>1128</v>
      </c>
      <c r="D744">
        <v>860</v>
      </c>
      <c r="E744" t="s">
        <v>968</v>
      </c>
      <c r="F744" t="s">
        <v>1123</v>
      </c>
      <c r="G744" t="s">
        <v>1122</v>
      </c>
      <c r="H744">
        <v>664860</v>
      </c>
      <c r="I744" t="s">
        <v>965</v>
      </c>
      <c r="J744">
        <v>60</v>
      </c>
    </row>
    <row r="745" spans="1:10">
      <c r="A745">
        <v>744</v>
      </c>
      <c r="B745">
        <v>7180</v>
      </c>
      <c r="C745" t="s">
        <v>1128</v>
      </c>
      <c r="D745">
        <v>790</v>
      </c>
      <c r="E745" t="s">
        <v>914</v>
      </c>
      <c r="F745" t="s">
        <v>912</v>
      </c>
      <c r="G745" t="s">
        <v>911</v>
      </c>
      <c r="H745">
        <v>663790</v>
      </c>
      <c r="I745" t="s">
        <v>910</v>
      </c>
      <c r="J745">
        <v>1</v>
      </c>
    </row>
    <row r="746" spans="1:10">
      <c r="A746">
        <v>745</v>
      </c>
      <c r="B746">
        <v>7180</v>
      </c>
      <c r="C746" t="s">
        <v>1128</v>
      </c>
      <c r="D746">
        <v>79100</v>
      </c>
      <c r="E746" t="s">
        <v>918</v>
      </c>
      <c r="F746" t="s">
        <v>917</v>
      </c>
      <c r="G746" t="s">
        <v>916</v>
      </c>
      <c r="H746">
        <v>663009</v>
      </c>
      <c r="I746" t="s">
        <v>915</v>
      </c>
      <c r="J746">
        <v>60</v>
      </c>
    </row>
    <row r="747" spans="1:10">
      <c r="A747">
        <v>746</v>
      </c>
      <c r="B747">
        <v>7190</v>
      </c>
      <c r="C747" t="s">
        <v>398</v>
      </c>
      <c r="D747">
        <v>720</v>
      </c>
      <c r="E747" t="s">
        <v>885</v>
      </c>
      <c r="F747" t="s">
        <v>875</v>
      </c>
      <c r="G747" t="s">
        <v>879</v>
      </c>
      <c r="H747">
        <v>663720</v>
      </c>
      <c r="I747" t="s">
        <v>882</v>
      </c>
      <c r="J747">
        <v>96</v>
      </c>
    </row>
    <row r="748" spans="1:10">
      <c r="A748">
        <v>747</v>
      </c>
      <c r="B748">
        <v>7190</v>
      </c>
      <c r="C748" t="s">
        <v>398</v>
      </c>
      <c r="D748">
        <v>7301</v>
      </c>
      <c r="E748" t="s">
        <v>1048</v>
      </c>
      <c r="F748" t="s">
        <v>1047</v>
      </c>
      <c r="G748" t="s">
        <v>1046</v>
      </c>
      <c r="H748">
        <v>663730</v>
      </c>
      <c r="I748" t="s">
        <v>1109</v>
      </c>
      <c r="J748">
        <v>60</v>
      </c>
    </row>
    <row r="749" spans="1:10">
      <c r="A749">
        <v>748</v>
      </c>
      <c r="B749">
        <v>7190</v>
      </c>
      <c r="C749" t="s">
        <v>398</v>
      </c>
      <c r="D749">
        <v>860</v>
      </c>
      <c r="E749" t="s">
        <v>968</v>
      </c>
      <c r="F749" t="s">
        <v>1123</v>
      </c>
      <c r="G749" t="s">
        <v>1122</v>
      </c>
      <c r="H749">
        <v>664860</v>
      </c>
      <c r="I749" t="s">
        <v>965</v>
      </c>
      <c r="J749">
        <v>60</v>
      </c>
    </row>
    <row r="750" spans="1:10">
      <c r="A750">
        <v>749</v>
      </c>
      <c r="B750">
        <v>7200</v>
      </c>
      <c r="C750" t="s">
        <v>814</v>
      </c>
      <c r="D750">
        <v>7301</v>
      </c>
      <c r="E750" t="s">
        <v>1048</v>
      </c>
      <c r="F750" t="s">
        <v>1047</v>
      </c>
      <c r="G750" t="s">
        <v>1046</v>
      </c>
      <c r="H750">
        <v>663730</v>
      </c>
      <c r="I750" t="s">
        <v>1109</v>
      </c>
      <c r="J750">
        <v>48</v>
      </c>
    </row>
    <row r="751" spans="1:10">
      <c r="A751">
        <v>750</v>
      </c>
      <c r="B751">
        <v>7200</v>
      </c>
      <c r="C751" t="s">
        <v>814</v>
      </c>
      <c r="D751">
        <v>720</v>
      </c>
      <c r="E751" t="s">
        <v>885</v>
      </c>
      <c r="F751" t="s">
        <v>875</v>
      </c>
      <c r="G751" t="s">
        <v>879</v>
      </c>
      <c r="H751">
        <v>663720</v>
      </c>
      <c r="I751" t="s">
        <v>882</v>
      </c>
      <c r="J751">
        <v>72</v>
      </c>
    </row>
    <row r="752" spans="1:10">
      <c r="A752">
        <v>751</v>
      </c>
      <c r="B752">
        <v>7200</v>
      </c>
      <c r="C752" t="s">
        <v>814</v>
      </c>
      <c r="D752">
        <v>7302</v>
      </c>
      <c r="E752" t="s">
        <v>972</v>
      </c>
      <c r="F752" t="s">
        <v>1047</v>
      </c>
      <c r="G752" t="s">
        <v>1046</v>
      </c>
      <c r="H752">
        <v>6637302</v>
      </c>
      <c r="I752" t="s">
        <v>969</v>
      </c>
      <c r="J752">
        <v>120</v>
      </c>
    </row>
    <row r="753" spans="1:10">
      <c r="A753">
        <v>752</v>
      </c>
      <c r="B753">
        <v>7200</v>
      </c>
      <c r="C753" t="s">
        <v>814</v>
      </c>
      <c r="D753">
        <v>8910</v>
      </c>
      <c r="E753" t="s">
        <v>1024</v>
      </c>
      <c r="F753" t="s">
        <v>991</v>
      </c>
      <c r="G753" t="s">
        <v>990</v>
      </c>
      <c r="H753">
        <v>664099</v>
      </c>
      <c r="I753" t="s">
        <v>989</v>
      </c>
      <c r="J753">
        <v>1</v>
      </c>
    </row>
    <row r="754" spans="1:10">
      <c r="A754">
        <v>753</v>
      </c>
      <c r="B754">
        <v>7200</v>
      </c>
      <c r="C754" t="s">
        <v>814</v>
      </c>
      <c r="D754">
        <v>860</v>
      </c>
      <c r="E754" t="s">
        <v>968</v>
      </c>
      <c r="F754" t="s">
        <v>1123</v>
      </c>
      <c r="G754" t="s">
        <v>1122</v>
      </c>
      <c r="H754">
        <v>664860</v>
      </c>
      <c r="I754" t="s">
        <v>965</v>
      </c>
      <c r="J754">
        <v>48</v>
      </c>
    </row>
    <row r="755" spans="1:10">
      <c r="A755">
        <v>754</v>
      </c>
      <c r="B755">
        <v>7210</v>
      </c>
      <c r="C755" t="s">
        <v>1127</v>
      </c>
      <c r="D755">
        <v>7301</v>
      </c>
      <c r="E755" t="s">
        <v>1048</v>
      </c>
      <c r="F755" t="s">
        <v>1047</v>
      </c>
      <c r="G755" t="s">
        <v>1046</v>
      </c>
      <c r="H755">
        <v>663730</v>
      </c>
      <c r="I755" t="s">
        <v>1109</v>
      </c>
      <c r="J755">
        <v>60</v>
      </c>
    </row>
    <row r="756" spans="1:10">
      <c r="A756">
        <v>755</v>
      </c>
      <c r="B756">
        <v>7210</v>
      </c>
      <c r="C756" t="s">
        <v>1127</v>
      </c>
      <c r="D756">
        <v>860</v>
      </c>
      <c r="E756" t="s">
        <v>968</v>
      </c>
      <c r="F756" t="s">
        <v>1123</v>
      </c>
      <c r="G756" t="s">
        <v>1122</v>
      </c>
      <c r="H756">
        <v>664860</v>
      </c>
      <c r="I756" t="s">
        <v>965</v>
      </c>
      <c r="J756">
        <v>60</v>
      </c>
    </row>
    <row r="757" spans="1:10">
      <c r="A757">
        <v>756</v>
      </c>
      <c r="B757">
        <v>7220</v>
      </c>
      <c r="C757" t="s">
        <v>1126</v>
      </c>
      <c r="D757">
        <v>7301</v>
      </c>
      <c r="E757" t="s">
        <v>1048</v>
      </c>
      <c r="F757" t="s">
        <v>1047</v>
      </c>
      <c r="G757" t="s">
        <v>1046</v>
      </c>
      <c r="H757">
        <v>663730</v>
      </c>
      <c r="I757" t="s">
        <v>1109</v>
      </c>
      <c r="J757">
        <v>96</v>
      </c>
    </row>
    <row r="758" spans="1:10">
      <c r="A758">
        <v>757</v>
      </c>
      <c r="B758">
        <v>7220</v>
      </c>
      <c r="C758" t="s">
        <v>1126</v>
      </c>
      <c r="D758">
        <v>860</v>
      </c>
      <c r="E758" t="s">
        <v>968</v>
      </c>
      <c r="F758" t="s">
        <v>1123</v>
      </c>
      <c r="G758" t="s">
        <v>1122</v>
      </c>
      <c r="H758">
        <v>664860</v>
      </c>
      <c r="I758" t="s">
        <v>965</v>
      </c>
      <c r="J758">
        <v>96</v>
      </c>
    </row>
    <row r="759" spans="1:10">
      <c r="A759">
        <v>758</v>
      </c>
      <c r="B759">
        <v>7230</v>
      </c>
      <c r="C759" t="s">
        <v>1125</v>
      </c>
      <c r="D759">
        <v>7301</v>
      </c>
      <c r="E759" t="s">
        <v>1048</v>
      </c>
      <c r="F759" t="s">
        <v>1047</v>
      </c>
      <c r="G759" t="s">
        <v>1046</v>
      </c>
      <c r="H759">
        <v>663730</v>
      </c>
      <c r="I759" t="s">
        <v>1109</v>
      </c>
      <c r="J759">
        <v>96</v>
      </c>
    </row>
    <row r="760" spans="1:10">
      <c r="A760">
        <v>759</v>
      </c>
      <c r="B760">
        <v>7230</v>
      </c>
      <c r="C760" t="s">
        <v>1125</v>
      </c>
      <c r="D760">
        <v>860</v>
      </c>
      <c r="E760" t="s">
        <v>968</v>
      </c>
      <c r="F760" t="s">
        <v>1123</v>
      </c>
      <c r="G760" t="s">
        <v>1122</v>
      </c>
      <c r="H760">
        <v>664860</v>
      </c>
      <c r="I760" t="s">
        <v>965</v>
      </c>
      <c r="J760">
        <v>96</v>
      </c>
    </row>
    <row r="761" spans="1:10">
      <c r="A761">
        <v>760</v>
      </c>
      <c r="B761">
        <v>7240</v>
      </c>
      <c r="C761" t="s">
        <v>179</v>
      </c>
      <c r="D761">
        <v>7301</v>
      </c>
      <c r="E761" t="s">
        <v>1048</v>
      </c>
      <c r="F761" t="s">
        <v>1047</v>
      </c>
      <c r="G761" t="s">
        <v>1046</v>
      </c>
      <c r="H761">
        <v>663730</v>
      </c>
      <c r="I761" t="s">
        <v>1109</v>
      </c>
      <c r="J761">
        <v>60</v>
      </c>
    </row>
    <row r="762" spans="1:10">
      <c r="A762">
        <v>761</v>
      </c>
      <c r="B762">
        <v>7240</v>
      </c>
      <c r="C762" t="s">
        <v>179</v>
      </c>
      <c r="D762">
        <v>790</v>
      </c>
      <c r="E762" t="s">
        <v>914</v>
      </c>
      <c r="F762" t="s">
        <v>912</v>
      </c>
      <c r="G762" t="s">
        <v>911</v>
      </c>
      <c r="H762">
        <v>663790</v>
      </c>
      <c r="I762" t="s">
        <v>910</v>
      </c>
      <c r="J762">
        <v>1</v>
      </c>
    </row>
    <row r="763" spans="1:10">
      <c r="A763">
        <v>762</v>
      </c>
      <c r="B763">
        <v>7240</v>
      </c>
      <c r="C763" t="s">
        <v>179</v>
      </c>
      <c r="D763">
        <v>79100</v>
      </c>
      <c r="E763" t="s">
        <v>918</v>
      </c>
      <c r="F763" t="s">
        <v>917</v>
      </c>
      <c r="G763" t="s">
        <v>916</v>
      </c>
      <c r="H763">
        <v>663009</v>
      </c>
      <c r="I763" t="s">
        <v>915</v>
      </c>
      <c r="J763">
        <v>60</v>
      </c>
    </row>
    <row r="764" spans="1:10">
      <c r="A764">
        <v>763</v>
      </c>
      <c r="B764">
        <v>7240</v>
      </c>
      <c r="C764" t="s">
        <v>179</v>
      </c>
      <c r="D764">
        <v>720</v>
      </c>
      <c r="E764" t="s">
        <v>885</v>
      </c>
      <c r="F764" t="s">
        <v>875</v>
      </c>
      <c r="G764" t="s">
        <v>879</v>
      </c>
      <c r="H764">
        <v>663720</v>
      </c>
      <c r="I764" t="s">
        <v>882</v>
      </c>
      <c r="J764">
        <v>96</v>
      </c>
    </row>
    <row r="765" spans="1:10">
      <c r="A765">
        <v>764</v>
      </c>
      <c r="B765">
        <v>7240</v>
      </c>
      <c r="C765" t="s">
        <v>179</v>
      </c>
      <c r="D765">
        <v>850</v>
      </c>
      <c r="E765" t="s">
        <v>904</v>
      </c>
      <c r="F765" t="s">
        <v>901</v>
      </c>
      <c r="G765" t="s">
        <v>900</v>
      </c>
      <c r="H765">
        <v>664850</v>
      </c>
      <c r="I765" t="s">
        <v>903</v>
      </c>
      <c r="J765">
        <v>120</v>
      </c>
    </row>
    <row r="766" spans="1:10">
      <c r="A766">
        <v>765</v>
      </c>
      <c r="B766">
        <v>7240</v>
      </c>
      <c r="C766" t="s">
        <v>179</v>
      </c>
      <c r="D766">
        <v>8910</v>
      </c>
      <c r="E766" t="s">
        <v>1024</v>
      </c>
      <c r="F766" t="s">
        <v>991</v>
      </c>
      <c r="G766" t="s">
        <v>990</v>
      </c>
      <c r="H766">
        <v>664099</v>
      </c>
      <c r="I766" t="s">
        <v>989</v>
      </c>
      <c r="J766">
        <v>1</v>
      </c>
    </row>
    <row r="767" spans="1:10">
      <c r="A767">
        <v>766</v>
      </c>
      <c r="B767">
        <v>7240</v>
      </c>
      <c r="C767" t="s">
        <v>179</v>
      </c>
      <c r="D767">
        <v>860</v>
      </c>
      <c r="E767" t="s">
        <v>968</v>
      </c>
      <c r="F767" t="s">
        <v>1123</v>
      </c>
      <c r="G767" t="s">
        <v>1122</v>
      </c>
      <c r="H767">
        <v>664860</v>
      </c>
      <c r="I767" t="s">
        <v>965</v>
      </c>
      <c r="J767">
        <v>60</v>
      </c>
    </row>
    <row r="768" spans="1:10">
      <c r="A768">
        <v>767</v>
      </c>
      <c r="B768">
        <v>7240</v>
      </c>
      <c r="C768" t="s">
        <v>179</v>
      </c>
      <c r="D768">
        <v>8902</v>
      </c>
      <c r="E768" t="s">
        <v>1058</v>
      </c>
      <c r="F768" t="s">
        <v>875</v>
      </c>
      <c r="G768" t="s">
        <v>879</v>
      </c>
      <c r="H768">
        <v>663790</v>
      </c>
      <c r="I768" t="s">
        <v>910</v>
      </c>
      <c r="J768">
        <v>1</v>
      </c>
    </row>
    <row r="769" spans="1:10">
      <c r="A769">
        <v>768</v>
      </c>
      <c r="B769">
        <v>7260</v>
      </c>
      <c r="C769" t="s">
        <v>484</v>
      </c>
      <c r="D769">
        <v>7302</v>
      </c>
      <c r="E769" t="s">
        <v>972</v>
      </c>
      <c r="F769" t="s">
        <v>875</v>
      </c>
      <c r="G769" t="s">
        <v>879</v>
      </c>
      <c r="H769">
        <v>663720</v>
      </c>
      <c r="I769" t="s">
        <v>882</v>
      </c>
      <c r="J769">
        <v>120</v>
      </c>
    </row>
    <row r="770" spans="1:10">
      <c r="A770">
        <v>769</v>
      </c>
      <c r="B770">
        <v>7260</v>
      </c>
      <c r="C770" t="s">
        <v>484</v>
      </c>
      <c r="D770">
        <v>7301</v>
      </c>
      <c r="E770" t="s">
        <v>1048</v>
      </c>
      <c r="F770" t="s">
        <v>1047</v>
      </c>
      <c r="G770" t="s">
        <v>1046</v>
      </c>
      <c r="H770">
        <v>663730</v>
      </c>
      <c r="I770" t="s">
        <v>1109</v>
      </c>
      <c r="J770">
        <v>60</v>
      </c>
    </row>
    <row r="771" spans="1:10">
      <c r="A771">
        <v>770</v>
      </c>
      <c r="B771">
        <v>7260</v>
      </c>
      <c r="C771" t="s">
        <v>484</v>
      </c>
      <c r="D771">
        <v>860</v>
      </c>
      <c r="E771" t="s">
        <v>968</v>
      </c>
      <c r="F771" t="s">
        <v>1123</v>
      </c>
      <c r="G771" t="s">
        <v>1122</v>
      </c>
      <c r="H771">
        <v>664860</v>
      </c>
      <c r="I771" t="s">
        <v>965</v>
      </c>
      <c r="J771">
        <v>60</v>
      </c>
    </row>
    <row r="772" spans="1:10">
      <c r="A772">
        <v>771</v>
      </c>
      <c r="B772">
        <v>7260</v>
      </c>
      <c r="C772" t="s">
        <v>484</v>
      </c>
      <c r="D772">
        <v>8910</v>
      </c>
      <c r="E772" t="s">
        <v>1024</v>
      </c>
      <c r="F772" t="s">
        <v>991</v>
      </c>
      <c r="G772" t="s">
        <v>990</v>
      </c>
      <c r="H772">
        <v>664099</v>
      </c>
      <c r="I772" t="s">
        <v>989</v>
      </c>
      <c r="J772">
        <v>1</v>
      </c>
    </row>
    <row r="773" spans="1:10">
      <c r="A773">
        <v>772</v>
      </c>
      <c r="B773">
        <v>7270</v>
      </c>
      <c r="C773" t="s">
        <v>1124</v>
      </c>
      <c r="D773">
        <v>7301</v>
      </c>
      <c r="E773" t="s">
        <v>1048</v>
      </c>
      <c r="F773" t="s">
        <v>1047</v>
      </c>
      <c r="G773" t="s">
        <v>1046</v>
      </c>
      <c r="H773">
        <v>663730</v>
      </c>
      <c r="I773" t="s">
        <v>1109</v>
      </c>
      <c r="J773">
        <v>60</v>
      </c>
    </row>
    <row r="774" spans="1:10">
      <c r="A774">
        <v>773</v>
      </c>
      <c r="B774">
        <v>7270</v>
      </c>
      <c r="C774" t="s">
        <v>1124</v>
      </c>
      <c r="D774">
        <v>860</v>
      </c>
      <c r="E774" t="s">
        <v>968</v>
      </c>
      <c r="F774" t="s">
        <v>1123</v>
      </c>
      <c r="G774" t="s">
        <v>1122</v>
      </c>
      <c r="H774">
        <v>664860</v>
      </c>
      <c r="I774" t="s">
        <v>965</v>
      </c>
      <c r="J774">
        <v>60</v>
      </c>
    </row>
    <row r="775" spans="1:10">
      <c r="A775">
        <v>774</v>
      </c>
      <c r="B775">
        <v>7280</v>
      </c>
      <c r="C775" t="s">
        <v>838</v>
      </c>
      <c r="D775">
        <v>720</v>
      </c>
      <c r="E775" t="s">
        <v>885</v>
      </c>
      <c r="F775" t="s">
        <v>875</v>
      </c>
      <c r="G775" t="s">
        <v>879</v>
      </c>
      <c r="H775">
        <v>663720</v>
      </c>
      <c r="I775" t="s">
        <v>882</v>
      </c>
      <c r="J775">
        <v>120</v>
      </c>
    </row>
    <row r="776" spans="1:10">
      <c r="A776">
        <v>775</v>
      </c>
      <c r="B776">
        <v>7280</v>
      </c>
      <c r="C776" t="s">
        <v>838</v>
      </c>
      <c r="D776">
        <v>860</v>
      </c>
      <c r="E776" t="s">
        <v>968</v>
      </c>
      <c r="F776" t="s">
        <v>1123</v>
      </c>
      <c r="G776" t="s">
        <v>1122</v>
      </c>
      <c r="H776">
        <v>664860</v>
      </c>
      <c r="I776" t="s">
        <v>965</v>
      </c>
      <c r="J776">
        <v>48</v>
      </c>
    </row>
    <row r="777" spans="1:10">
      <c r="A777">
        <v>776</v>
      </c>
      <c r="B777">
        <v>7280</v>
      </c>
      <c r="C777" t="s">
        <v>838</v>
      </c>
      <c r="D777">
        <v>7301</v>
      </c>
      <c r="E777" t="s">
        <v>1048</v>
      </c>
      <c r="F777" t="s">
        <v>1047</v>
      </c>
      <c r="G777" t="s">
        <v>1046</v>
      </c>
      <c r="H777">
        <v>663730</v>
      </c>
      <c r="I777" t="s">
        <v>1109</v>
      </c>
      <c r="J777">
        <v>48</v>
      </c>
    </row>
    <row r="778" spans="1:10">
      <c r="A778">
        <v>777</v>
      </c>
      <c r="B778">
        <v>7290</v>
      </c>
      <c r="C778" t="s">
        <v>396</v>
      </c>
      <c r="D778">
        <v>7301</v>
      </c>
      <c r="E778" t="s">
        <v>1048</v>
      </c>
      <c r="F778" t="s">
        <v>1047</v>
      </c>
      <c r="G778" t="s">
        <v>1046</v>
      </c>
      <c r="H778">
        <v>663730</v>
      </c>
      <c r="I778" t="s">
        <v>1109</v>
      </c>
      <c r="J778">
        <v>96</v>
      </c>
    </row>
    <row r="779" spans="1:10">
      <c r="A779">
        <v>778</v>
      </c>
      <c r="B779">
        <v>7290</v>
      </c>
      <c r="C779" t="s">
        <v>396</v>
      </c>
      <c r="D779">
        <v>7302</v>
      </c>
      <c r="E779" t="s">
        <v>972</v>
      </c>
      <c r="F779" t="s">
        <v>875</v>
      </c>
      <c r="G779" t="s">
        <v>879</v>
      </c>
      <c r="H779">
        <v>6637302</v>
      </c>
      <c r="I779" t="s">
        <v>969</v>
      </c>
      <c r="J779">
        <v>72</v>
      </c>
    </row>
    <row r="780" spans="1:10">
      <c r="A780">
        <v>779</v>
      </c>
      <c r="B780">
        <v>7290</v>
      </c>
      <c r="C780" t="s">
        <v>396</v>
      </c>
      <c r="D780">
        <v>860</v>
      </c>
      <c r="E780" t="s">
        <v>968</v>
      </c>
      <c r="F780" t="s">
        <v>1123</v>
      </c>
      <c r="G780" t="s">
        <v>1122</v>
      </c>
      <c r="H780">
        <v>664860</v>
      </c>
      <c r="I780" t="s">
        <v>965</v>
      </c>
      <c r="J780">
        <v>96</v>
      </c>
    </row>
    <row r="781" spans="1:10">
      <c r="A781">
        <v>780</v>
      </c>
      <c r="B781">
        <v>7290</v>
      </c>
      <c r="C781" t="s">
        <v>396</v>
      </c>
      <c r="D781">
        <v>850</v>
      </c>
      <c r="E781" t="s">
        <v>904</v>
      </c>
      <c r="F781" t="s">
        <v>875</v>
      </c>
      <c r="G781" t="s">
        <v>879</v>
      </c>
      <c r="H781">
        <v>664850</v>
      </c>
      <c r="I781" t="s">
        <v>903</v>
      </c>
      <c r="J781">
        <v>72</v>
      </c>
    </row>
    <row r="782" spans="1:10">
      <c r="A782">
        <v>781</v>
      </c>
      <c r="B782">
        <v>7300</v>
      </c>
      <c r="C782" t="s">
        <v>462</v>
      </c>
      <c r="D782">
        <v>720</v>
      </c>
      <c r="E782" t="s">
        <v>885</v>
      </c>
      <c r="F782" t="s">
        <v>875</v>
      </c>
      <c r="G782" t="s">
        <v>879</v>
      </c>
      <c r="H782">
        <v>663720</v>
      </c>
      <c r="I782" t="s">
        <v>882</v>
      </c>
      <c r="J782">
        <v>96</v>
      </c>
    </row>
    <row r="783" spans="1:10">
      <c r="A783">
        <v>782</v>
      </c>
      <c r="B783">
        <v>7300</v>
      </c>
      <c r="C783" t="s">
        <v>462</v>
      </c>
      <c r="D783">
        <v>7301</v>
      </c>
      <c r="E783" t="s">
        <v>1048</v>
      </c>
      <c r="F783" t="s">
        <v>1047</v>
      </c>
      <c r="G783" t="s">
        <v>1046</v>
      </c>
      <c r="H783">
        <v>6637301</v>
      </c>
      <c r="I783" t="s">
        <v>1045</v>
      </c>
      <c r="J783">
        <v>72</v>
      </c>
    </row>
    <row r="784" spans="1:10">
      <c r="A784">
        <v>783</v>
      </c>
      <c r="B784">
        <v>7300</v>
      </c>
      <c r="C784" t="s">
        <v>462</v>
      </c>
      <c r="D784">
        <v>7303</v>
      </c>
      <c r="E784" t="s">
        <v>987</v>
      </c>
      <c r="F784" t="s">
        <v>1047</v>
      </c>
      <c r="G784" t="s">
        <v>1046</v>
      </c>
      <c r="H784">
        <v>6637303</v>
      </c>
      <c r="I784" t="s">
        <v>986</v>
      </c>
      <c r="J784">
        <v>72</v>
      </c>
    </row>
    <row r="785" spans="1:10">
      <c r="A785">
        <v>784</v>
      </c>
      <c r="B785">
        <v>7300</v>
      </c>
      <c r="C785" t="s">
        <v>462</v>
      </c>
      <c r="D785">
        <v>250</v>
      </c>
      <c r="E785" t="s">
        <v>1100</v>
      </c>
      <c r="F785" t="s">
        <v>1101</v>
      </c>
      <c r="G785" t="s">
        <v>1100</v>
      </c>
      <c r="H785">
        <v>661250</v>
      </c>
      <c r="I785" t="s">
        <v>1090</v>
      </c>
      <c r="J785">
        <v>48</v>
      </c>
    </row>
    <row r="786" spans="1:10">
      <c r="A786">
        <v>785</v>
      </c>
      <c r="B786">
        <v>7300</v>
      </c>
      <c r="C786" t="s">
        <v>462</v>
      </c>
      <c r="D786">
        <v>790</v>
      </c>
      <c r="E786" t="s">
        <v>914</v>
      </c>
      <c r="F786" t="s">
        <v>912</v>
      </c>
      <c r="G786" t="s">
        <v>911</v>
      </c>
      <c r="H786">
        <v>663790</v>
      </c>
      <c r="I786" t="s">
        <v>910</v>
      </c>
      <c r="J786">
        <v>1</v>
      </c>
    </row>
    <row r="787" spans="1:10">
      <c r="A787">
        <v>786</v>
      </c>
      <c r="B787">
        <v>7300</v>
      </c>
      <c r="C787" t="s">
        <v>462</v>
      </c>
      <c r="D787">
        <v>850</v>
      </c>
      <c r="E787" t="s">
        <v>904</v>
      </c>
      <c r="F787" t="s">
        <v>901</v>
      </c>
      <c r="G787" t="s">
        <v>900</v>
      </c>
      <c r="H787">
        <v>664850</v>
      </c>
      <c r="I787" t="s">
        <v>903</v>
      </c>
      <c r="J787">
        <v>120</v>
      </c>
    </row>
    <row r="788" spans="1:10">
      <c r="A788">
        <v>787</v>
      </c>
      <c r="B788">
        <v>7300</v>
      </c>
      <c r="C788" t="s">
        <v>462</v>
      </c>
      <c r="D788">
        <v>79100</v>
      </c>
      <c r="E788" t="s">
        <v>918</v>
      </c>
      <c r="F788" t="s">
        <v>917</v>
      </c>
      <c r="G788" t="s">
        <v>916</v>
      </c>
      <c r="H788">
        <v>663009</v>
      </c>
      <c r="I788" t="s">
        <v>915</v>
      </c>
      <c r="J788">
        <v>60</v>
      </c>
    </row>
    <row r="789" spans="1:10">
      <c r="A789">
        <v>788</v>
      </c>
      <c r="B789">
        <v>7310</v>
      </c>
      <c r="C789" t="s">
        <v>1121</v>
      </c>
      <c r="D789">
        <v>7301</v>
      </c>
      <c r="E789" t="s">
        <v>1048</v>
      </c>
      <c r="F789" t="s">
        <v>1047</v>
      </c>
      <c r="G789" t="s">
        <v>1046</v>
      </c>
      <c r="H789">
        <v>663730</v>
      </c>
      <c r="I789" t="s">
        <v>1109</v>
      </c>
      <c r="J789">
        <v>72</v>
      </c>
    </row>
    <row r="790" spans="1:10">
      <c r="A790">
        <v>789</v>
      </c>
      <c r="B790">
        <v>7310</v>
      </c>
      <c r="C790" t="s">
        <v>1121</v>
      </c>
      <c r="D790">
        <v>720</v>
      </c>
      <c r="E790" t="s">
        <v>885</v>
      </c>
      <c r="F790" t="s">
        <v>971</v>
      </c>
      <c r="G790" t="s">
        <v>970</v>
      </c>
      <c r="H790">
        <v>663720</v>
      </c>
      <c r="I790" t="s">
        <v>882</v>
      </c>
      <c r="J790">
        <v>72</v>
      </c>
    </row>
    <row r="791" spans="1:10">
      <c r="A791">
        <v>790</v>
      </c>
      <c r="B791">
        <v>7310</v>
      </c>
      <c r="C791" t="s">
        <v>1121</v>
      </c>
      <c r="D791">
        <v>7302</v>
      </c>
      <c r="E791" t="s">
        <v>972</v>
      </c>
      <c r="F791" t="s">
        <v>971</v>
      </c>
      <c r="G791" t="s">
        <v>970</v>
      </c>
      <c r="H791">
        <v>6637302</v>
      </c>
      <c r="I791" t="s">
        <v>969</v>
      </c>
      <c r="J791">
        <v>96</v>
      </c>
    </row>
    <row r="792" spans="1:10">
      <c r="A792">
        <v>791</v>
      </c>
      <c r="B792">
        <v>7310</v>
      </c>
      <c r="C792" t="s">
        <v>1121</v>
      </c>
      <c r="D792">
        <v>8910</v>
      </c>
      <c r="E792" t="s">
        <v>1024</v>
      </c>
      <c r="F792" t="s">
        <v>991</v>
      </c>
      <c r="G792" t="s">
        <v>990</v>
      </c>
      <c r="H792">
        <v>664099</v>
      </c>
      <c r="I792" t="s">
        <v>989</v>
      </c>
      <c r="J792">
        <v>1</v>
      </c>
    </row>
    <row r="793" spans="1:10">
      <c r="A793">
        <v>792</v>
      </c>
      <c r="B793">
        <v>7320</v>
      </c>
      <c r="C793" t="s">
        <v>544</v>
      </c>
      <c r="D793">
        <v>720</v>
      </c>
      <c r="E793" t="s">
        <v>885</v>
      </c>
      <c r="F793" t="s">
        <v>875</v>
      </c>
      <c r="G793" t="s">
        <v>879</v>
      </c>
      <c r="H793">
        <v>663720</v>
      </c>
      <c r="I793" t="s">
        <v>882</v>
      </c>
      <c r="J793">
        <v>72</v>
      </c>
    </row>
    <row r="794" spans="1:10">
      <c r="A794">
        <v>793</v>
      </c>
      <c r="B794">
        <v>7320</v>
      </c>
      <c r="C794" t="s">
        <v>544</v>
      </c>
      <c r="D794">
        <v>7301</v>
      </c>
      <c r="E794" t="s">
        <v>1048</v>
      </c>
      <c r="F794" t="s">
        <v>1047</v>
      </c>
      <c r="G794" t="s">
        <v>1046</v>
      </c>
      <c r="H794">
        <v>663730</v>
      </c>
      <c r="I794" t="s">
        <v>1109</v>
      </c>
      <c r="J794">
        <v>72</v>
      </c>
    </row>
    <row r="795" spans="1:10">
      <c r="A795">
        <v>794</v>
      </c>
      <c r="B795">
        <v>7330</v>
      </c>
      <c r="C795" t="s">
        <v>1120</v>
      </c>
      <c r="D795">
        <v>720</v>
      </c>
      <c r="E795" t="s">
        <v>885</v>
      </c>
      <c r="F795" t="s">
        <v>971</v>
      </c>
      <c r="G795" t="s">
        <v>970</v>
      </c>
      <c r="H795">
        <v>663720</v>
      </c>
      <c r="I795" t="s">
        <v>882</v>
      </c>
      <c r="J795">
        <v>72</v>
      </c>
    </row>
    <row r="796" spans="1:10">
      <c r="A796">
        <v>795</v>
      </c>
      <c r="B796">
        <v>7330</v>
      </c>
      <c r="C796" t="s">
        <v>1120</v>
      </c>
      <c r="D796">
        <v>7301</v>
      </c>
      <c r="E796" t="s">
        <v>1048</v>
      </c>
      <c r="F796" t="s">
        <v>1047</v>
      </c>
      <c r="G796" t="s">
        <v>1046</v>
      </c>
      <c r="H796">
        <v>663730</v>
      </c>
      <c r="I796" t="s">
        <v>1109</v>
      </c>
      <c r="J796">
        <v>72</v>
      </c>
    </row>
    <row r="797" spans="1:10">
      <c r="A797">
        <v>796</v>
      </c>
      <c r="B797">
        <v>7340</v>
      </c>
      <c r="C797" t="s">
        <v>405</v>
      </c>
      <c r="D797">
        <v>720</v>
      </c>
      <c r="E797" t="s">
        <v>885</v>
      </c>
      <c r="F797" t="s">
        <v>875</v>
      </c>
      <c r="G797" t="s">
        <v>879</v>
      </c>
      <c r="H797">
        <v>663720</v>
      </c>
      <c r="I797" t="s">
        <v>882</v>
      </c>
      <c r="J797">
        <v>72</v>
      </c>
    </row>
    <row r="798" spans="1:10">
      <c r="A798">
        <v>797</v>
      </c>
      <c r="B798">
        <v>7340</v>
      </c>
      <c r="C798" t="s">
        <v>405</v>
      </c>
      <c r="D798">
        <v>7301</v>
      </c>
      <c r="E798" t="s">
        <v>1048</v>
      </c>
      <c r="F798" t="s">
        <v>1047</v>
      </c>
      <c r="G798" t="s">
        <v>1046</v>
      </c>
      <c r="H798">
        <v>663730</v>
      </c>
      <c r="I798" t="s">
        <v>1109</v>
      </c>
      <c r="J798">
        <v>72</v>
      </c>
    </row>
    <row r="799" spans="1:10">
      <c r="A799">
        <v>798</v>
      </c>
      <c r="B799">
        <v>7360</v>
      </c>
      <c r="C799" t="s">
        <v>216</v>
      </c>
      <c r="D799">
        <v>7301</v>
      </c>
      <c r="E799" t="s">
        <v>1048</v>
      </c>
      <c r="F799" t="s">
        <v>1047</v>
      </c>
      <c r="G799" t="s">
        <v>1046</v>
      </c>
      <c r="H799">
        <v>663730</v>
      </c>
      <c r="I799" t="s">
        <v>1109</v>
      </c>
      <c r="J799">
        <v>72</v>
      </c>
    </row>
    <row r="800" spans="1:10">
      <c r="A800">
        <v>799</v>
      </c>
      <c r="B800">
        <v>7360</v>
      </c>
      <c r="C800" t="s">
        <v>216</v>
      </c>
      <c r="D800">
        <v>7302</v>
      </c>
      <c r="E800" t="s">
        <v>972</v>
      </c>
      <c r="F800" t="s">
        <v>875</v>
      </c>
      <c r="G800" t="s">
        <v>879</v>
      </c>
      <c r="H800">
        <v>6637302</v>
      </c>
      <c r="I800" t="s">
        <v>969</v>
      </c>
      <c r="J800">
        <v>72</v>
      </c>
    </row>
    <row r="801" spans="1:10">
      <c r="A801">
        <v>800</v>
      </c>
      <c r="B801">
        <v>7370</v>
      </c>
      <c r="C801" t="s">
        <v>1119</v>
      </c>
      <c r="D801">
        <v>7301</v>
      </c>
      <c r="E801" t="s">
        <v>1048</v>
      </c>
      <c r="F801" t="s">
        <v>1047</v>
      </c>
      <c r="G801" t="s">
        <v>1046</v>
      </c>
      <c r="H801">
        <v>663730</v>
      </c>
      <c r="I801" t="s">
        <v>1109</v>
      </c>
      <c r="J801">
        <v>72</v>
      </c>
    </row>
    <row r="802" spans="1:10">
      <c r="A802">
        <v>801</v>
      </c>
      <c r="B802">
        <v>7400</v>
      </c>
      <c r="C802" t="s">
        <v>682</v>
      </c>
      <c r="D802">
        <v>720</v>
      </c>
      <c r="E802" t="s">
        <v>885</v>
      </c>
      <c r="F802" t="s">
        <v>875</v>
      </c>
      <c r="G802" t="s">
        <v>879</v>
      </c>
      <c r="H802">
        <v>663720</v>
      </c>
      <c r="I802" t="s">
        <v>882</v>
      </c>
      <c r="J802">
        <v>72</v>
      </c>
    </row>
    <row r="803" spans="1:10">
      <c r="A803">
        <v>802</v>
      </c>
      <c r="B803">
        <v>7400</v>
      </c>
      <c r="C803" t="s">
        <v>682</v>
      </c>
      <c r="D803">
        <v>7301</v>
      </c>
      <c r="E803" t="s">
        <v>1048</v>
      </c>
      <c r="F803" t="s">
        <v>1047</v>
      </c>
      <c r="G803" t="s">
        <v>1046</v>
      </c>
      <c r="H803">
        <v>663730</v>
      </c>
      <c r="I803" t="s">
        <v>1109</v>
      </c>
      <c r="J803">
        <v>72</v>
      </c>
    </row>
    <row r="804" spans="1:10">
      <c r="A804">
        <v>803</v>
      </c>
      <c r="B804">
        <v>7410</v>
      </c>
      <c r="C804" t="s">
        <v>1118</v>
      </c>
      <c r="D804">
        <v>7301</v>
      </c>
      <c r="E804" t="s">
        <v>1048</v>
      </c>
      <c r="F804" t="s">
        <v>1047</v>
      </c>
      <c r="G804" t="s">
        <v>1046</v>
      </c>
      <c r="H804">
        <v>663730</v>
      </c>
      <c r="I804" t="s">
        <v>1109</v>
      </c>
      <c r="J804">
        <v>72</v>
      </c>
    </row>
    <row r="805" spans="1:10">
      <c r="A805">
        <v>804</v>
      </c>
      <c r="B805">
        <v>7430</v>
      </c>
      <c r="C805" t="s">
        <v>866</v>
      </c>
      <c r="D805">
        <v>720</v>
      </c>
      <c r="E805" t="s">
        <v>885</v>
      </c>
      <c r="F805" t="s">
        <v>875</v>
      </c>
      <c r="G805" t="s">
        <v>879</v>
      </c>
      <c r="H805">
        <v>663720</v>
      </c>
      <c r="I805" t="s">
        <v>882</v>
      </c>
      <c r="J805">
        <v>48</v>
      </c>
    </row>
    <row r="806" spans="1:10">
      <c r="A806">
        <v>805</v>
      </c>
      <c r="B806">
        <v>7430</v>
      </c>
      <c r="C806" t="s">
        <v>866</v>
      </c>
      <c r="D806">
        <v>7301</v>
      </c>
      <c r="E806" t="s">
        <v>1048</v>
      </c>
      <c r="F806" t="s">
        <v>1047</v>
      </c>
      <c r="G806" t="s">
        <v>1046</v>
      </c>
      <c r="H806">
        <v>663730</v>
      </c>
      <c r="I806" t="s">
        <v>1109</v>
      </c>
      <c r="J806">
        <v>72</v>
      </c>
    </row>
    <row r="807" spans="1:10">
      <c r="A807">
        <v>806</v>
      </c>
      <c r="B807">
        <v>7450</v>
      </c>
      <c r="C807" t="s">
        <v>1117</v>
      </c>
      <c r="D807">
        <v>7301</v>
      </c>
      <c r="E807" t="s">
        <v>1048</v>
      </c>
      <c r="F807" t="s">
        <v>1047</v>
      </c>
      <c r="G807" t="s">
        <v>1046</v>
      </c>
      <c r="H807">
        <v>663730</v>
      </c>
      <c r="I807" t="s">
        <v>1109</v>
      </c>
      <c r="J807">
        <v>96</v>
      </c>
    </row>
    <row r="808" spans="1:10">
      <c r="A808">
        <v>807</v>
      </c>
      <c r="B808">
        <v>7450</v>
      </c>
      <c r="C808" t="s">
        <v>1117</v>
      </c>
      <c r="D808">
        <v>810</v>
      </c>
      <c r="E808" t="s">
        <v>158</v>
      </c>
      <c r="F808" t="s">
        <v>963</v>
      </c>
      <c r="G808" t="s">
        <v>158</v>
      </c>
      <c r="H808">
        <v>664810</v>
      </c>
      <c r="I808" t="s">
        <v>1016</v>
      </c>
      <c r="J808">
        <v>168</v>
      </c>
    </row>
    <row r="809" spans="1:10">
      <c r="A809">
        <v>808</v>
      </c>
      <c r="B809">
        <v>7460</v>
      </c>
      <c r="C809" t="s">
        <v>641</v>
      </c>
      <c r="D809">
        <v>720</v>
      </c>
      <c r="E809" t="s">
        <v>885</v>
      </c>
      <c r="F809" t="s">
        <v>875</v>
      </c>
      <c r="G809" t="s">
        <v>879</v>
      </c>
      <c r="H809">
        <v>663720</v>
      </c>
      <c r="I809" t="s">
        <v>882</v>
      </c>
      <c r="J809">
        <v>98</v>
      </c>
    </row>
    <row r="810" spans="1:10">
      <c r="A810">
        <v>809</v>
      </c>
      <c r="B810">
        <v>7460</v>
      </c>
      <c r="C810" t="s">
        <v>641</v>
      </c>
      <c r="D810">
        <v>7302</v>
      </c>
      <c r="E810" t="s">
        <v>972</v>
      </c>
      <c r="F810" t="s">
        <v>875</v>
      </c>
      <c r="G810" t="s">
        <v>879</v>
      </c>
      <c r="H810">
        <v>6637302</v>
      </c>
      <c r="I810" t="s">
        <v>969</v>
      </c>
      <c r="J810">
        <v>72</v>
      </c>
    </row>
    <row r="811" spans="1:10">
      <c r="A811">
        <v>810</v>
      </c>
      <c r="B811">
        <v>7460</v>
      </c>
      <c r="C811" t="s">
        <v>641</v>
      </c>
      <c r="D811">
        <v>7301</v>
      </c>
      <c r="E811" t="s">
        <v>1048</v>
      </c>
      <c r="F811" t="s">
        <v>1047</v>
      </c>
      <c r="G811" t="s">
        <v>1046</v>
      </c>
      <c r="H811">
        <v>663730</v>
      </c>
      <c r="I811" t="s">
        <v>1109</v>
      </c>
      <c r="J811">
        <v>48</v>
      </c>
    </row>
    <row r="812" spans="1:10">
      <c r="A812">
        <v>811</v>
      </c>
      <c r="B812">
        <v>7470</v>
      </c>
      <c r="C812" t="s">
        <v>1116</v>
      </c>
      <c r="D812">
        <v>7301</v>
      </c>
      <c r="E812" t="s">
        <v>1048</v>
      </c>
      <c r="F812" t="s">
        <v>1047</v>
      </c>
      <c r="G812" t="s">
        <v>1046</v>
      </c>
      <c r="H812">
        <v>663730</v>
      </c>
      <c r="I812" t="s">
        <v>1109</v>
      </c>
      <c r="J812">
        <v>72</v>
      </c>
    </row>
    <row r="813" spans="1:10">
      <c r="A813">
        <v>812</v>
      </c>
      <c r="B813">
        <v>7480</v>
      </c>
      <c r="C813" t="s">
        <v>643</v>
      </c>
      <c r="D813">
        <v>720</v>
      </c>
      <c r="E813" t="s">
        <v>885</v>
      </c>
      <c r="F813" t="s">
        <v>875</v>
      </c>
      <c r="G813" t="s">
        <v>879</v>
      </c>
      <c r="H813">
        <v>663720</v>
      </c>
      <c r="I813" t="s">
        <v>882</v>
      </c>
      <c r="J813">
        <v>120</v>
      </c>
    </row>
    <row r="814" spans="1:10">
      <c r="A814">
        <v>813</v>
      </c>
      <c r="B814">
        <v>7480</v>
      </c>
      <c r="C814" t="s">
        <v>643</v>
      </c>
      <c r="D814">
        <v>7301</v>
      </c>
      <c r="E814" t="s">
        <v>1048</v>
      </c>
      <c r="F814" t="s">
        <v>1047</v>
      </c>
      <c r="G814" t="s">
        <v>1046</v>
      </c>
      <c r="H814">
        <v>663730</v>
      </c>
      <c r="I814" t="s">
        <v>1109</v>
      </c>
      <c r="J814">
        <v>72</v>
      </c>
    </row>
    <row r="815" spans="1:10">
      <c r="A815">
        <v>814</v>
      </c>
      <c r="B815">
        <v>7490</v>
      </c>
      <c r="C815" t="s">
        <v>1115</v>
      </c>
      <c r="D815">
        <v>7301</v>
      </c>
      <c r="E815" t="s">
        <v>1048</v>
      </c>
      <c r="F815" t="s">
        <v>1047</v>
      </c>
      <c r="G815" t="s">
        <v>1046</v>
      </c>
      <c r="H815">
        <v>663730</v>
      </c>
      <c r="I815" t="s">
        <v>1109</v>
      </c>
      <c r="J815">
        <v>72</v>
      </c>
    </row>
    <row r="816" spans="1:10">
      <c r="A816">
        <v>815</v>
      </c>
      <c r="B816">
        <v>7500</v>
      </c>
      <c r="C816" t="s">
        <v>533</v>
      </c>
      <c r="D816">
        <v>720</v>
      </c>
      <c r="E816" t="s">
        <v>885</v>
      </c>
      <c r="F816" t="s">
        <v>875</v>
      </c>
      <c r="G816" t="s">
        <v>879</v>
      </c>
      <c r="H816">
        <v>663720</v>
      </c>
      <c r="I816" t="s">
        <v>882</v>
      </c>
      <c r="J816">
        <v>120</v>
      </c>
    </row>
    <row r="817" spans="1:10">
      <c r="A817">
        <v>816</v>
      </c>
      <c r="B817">
        <v>7500</v>
      </c>
      <c r="C817" t="s">
        <v>533</v>
      </c>
      <c r="D817">
        <v>7301</v>
      </c>
      <c r="E817" t="s">
        <v>1048</v>
      </c>
      <c r="F817" t="s">
        <v>1047</v>
      </c>
      <c r="G817" t="s">
        <v>1046</v>
      </c>
      <c r="H817">
        <v>663730</v>
      </c>
      <c r="I817" t="s">
        <v>1109</v>
      </c>
      <c r="J817">
        <v>72</v>
      </c>
    </row>
    <row r="818" spans="1:10">
      <c r="A818">
        <v>817</v>
      </c>
      <c r="B818">
        <v>7520</v>
      </c>
      <c r="C818" t="s">
        <v>1114</v>
      </c>
      <c r="D818">
        <v>7301</v>
      </c>
      <c r="E818" t="s">
        <v>1048</v>
      </c>
      <c r="F818" t="s">
        <v>1047</v>
      </c>
      <c r="G818" t="s">
        <v>1046</v>
      </c>
      <c r="H818">
        <v>663730</v>
      </c>
      <c r="I818" t="s">
        <v>1109</v>
      </c>
      <c r="J818">
        <v>72</v>
      </c>
    </row>
    <row r="819" spans="1:10">
      <c r="A819">
        <v>818</v>
      </c>
      <c r="B819">
        <v>7530</v>
      </c>
      <c r="C819" t="s">
        <v>1113</v>
      </c>
      <c r="D819">
        <v>7301</v>
      </c>
      <c r="E819" t="s">
        <v>1048</v>
      </c>
      <c r="F819" t="s">
        <v>1047</v>
      </c>
      <c r="G819" t="s">
        <v>1046</v>
      </c>
      <c r="H819">
        <v>663730</v>
      </c>
      <c r="I819" t="s">
        <v>1109</v>
      </c>
      <c r="J819">
        <v>96</v>
      </c>
    </row>
    <row r="820" spans="1:10">
      <c r="A820">
        <v>819</v>
      </c>
      <c r="B820">
        <v>7540</v>
      </c>
      <c r="C820" t="s">
        <v>1112</v>
      </c>
      <c r="D820">
        <v>7301</v>
      </c>
      <c r="E820" t="s">
        <v>1048</v>
      </c>
      <c r="F820" t="s">
        <v>1047</v>
      </c>
      <c r="G820" t="s">
        <v>1046</v>
      </c>
      <c r="H820">
        <v>663730</v>
      </c>
      <c r="I820" t="s">
        <v>1109</v>
      </c>
      <c r="J820">
        <v>72</v>
      </c>
    </row>
    <row r="821" spans="1:10">
      <c r="A821">
        <v>820</v>
      </c>
      <c r="B821">
        <v>7540</v>
      </c>
      <c r="C821" t="s">
        <v>1112</v>
      </c>
      <c r="D821">
        <v>860</v>
      </c>
      <c r="E821" t="s">
        <v>968</v>
      </c>
      <c r="F821" t="s">
        <v>901</v>
      </c>
      <c r="G821" t="s">
        <v>900</v>
      </c>
      <c r="H821">
        <v>664860</v>
      </c>
      <c r="I821" t="s">
        <v>965</v>
      </c>
      <c r="J821">
        <v>72</v>
      </c>
    </row>
    <row r="822" spans="1:10">
      <c r="A822">
        <v>821</v>
      </c>
      <c r="B822">
        <v>7560</v>
      </c>
      <c r="C822" t="s">
        <v>1111</v>
      </c>
      <c r="D822">
        <v>7301</v>
      </c>
      <c r="E822" t="s">
        <v>1048</v>
      </c>
      <c r="F822" t="s">
        <v>1047</v>
      </c>
      <c r="G822" t="s">
        <v>1046</v>
      </c>
      <c r="H822">
        <v>663730</v>
      </c>
      <c r="I822" t="s">
        <v>1109</v>
      </c>
      <c r="J822">
        <v>60</v>
      </c>
    </row>
    <row r="823" spans="1:10">
      <c r="A823">
        <v>822</v>
      </c>
      <c r="B823">
        <v>7590</v>
      </c>
      <c r="C823" t="s">
        <v>1110</v>
      </c>
      <c r="D823">
        <v>7301</v>
      </c>
      <c r="E823" t="s">
        <v>1048</v>
      </c>
      <c r="F823" t="s">
        <v>1047</v>
      </c>
      <c r="G823" t="s">
        <v>1046</v>
      </c>
      <c r="H823">
        <v>663730</v>
      </c>
      <c r="I823" t="s">
        <v>1109</v>
      </c>
      <c r="J823">
        <v>72</v>
      </c>
    </row>
    <row r="824" spans="1:10">
      <c r="A824">
        <v>823</v>
      </c>
      <c r="B824">
        <v>7600</v>
      </c>
      <c r="C824" t="s">
        <v>1108</v>
      </c>
      <c r="D824">
        <v>250</v>
      </c>
      <c r="E824" t="s">
        <v>1100</v>
      </c>
      <c r="F824" t="s">
        <v>1101</v>
      </c>
      <c r="G824" t="s">
        <v>1100</v>
      </c>
      <c r="H824">
        <v>661250</v>
      </c>
      <c r="I824" t="s">
        <v>1090</v>
      </c>
      <c r="J824">
        <v>48</v>
      </c>
    </row>
    <row r="825" spans="1:10">
      <c r="A825">
        <v>824</v>
      </c>
      <c r="B825">
        <v>7610</v>
      </c>
      <c r="C825" t="s">
        <v>1107</v>
      </c>
      <c r="D825">
        <v>250</v>
      </c>
      <c r="E825" t="s">
        <v>1100</v>
      </c>
      <c r="F825" t="s">
        <v>1101</v>
      </c>
      <c r="G825" t="s">
        <v>1100</v>
      </c>
      <c r="H825">
        <v>661250</v>
      </c>
      <c r="I825" t="s">
        <v>1090</v>
      </c>
      <c r="J825">
        <v>48</v>
      </c>
    </row>
    <row r="826" spans="1:10">
      <c r="A826">
        <v>825</v>
      </c>
      <c r="B826">
        <v>7620</v>
      </c>
      <c r="C826" t="s">
        <v>1106</v>
      </c>
      <c r="D826">
        <v>250</v>
      </c>
      <c r="E826" t="s">
        <v>1100</v>
      </c>
      <c r="F826" t="s">
        <v>1101</v>
      </c>
      <c r="G826" t="s">
        <v>1100</v>
      </c>
      <c r="H826">
        <v>661250</v>
      </c>
      <c r="I826" t="s">
        <v>1090</v>
      </c>
      <c r="J826">
        <v>48</v>
      </c>
    </row>
    <row r="827" spans="1:10">
      <c r="A827">
        <v>826</v>
      </c>
      <c r="B827">
        <v>7700</v>
      </c>
      <c r="C827" t="s">
        <v>1105</v>
      </c>
      <c r="D827">
        <v>250</v>
      </c>
      <c r="E827" t="s">
        <v>1100</v>
      </c>
      <c r="F827" t="s">
        <v>1101</v>
      </c>
      <c r="G827" t="s">
        <v>1100</v>
      </c>
      <c r="H827">
        <v>661250</v>
      </c>
      <c r="I827" t="s">
        <v>1090</v>
      </c>
      <c r="J827">
        <v>48</v>
      </c>
    </row>
    <row r="828" spans="1:10">
      <c r="A828">
        <v>827</v>
      </c>
      <c r="B828">
        <v>7700</v>
      </c>
      <c r="C828" t="s">
        <v>1105</v>
      </c>
      <c r="D828">
        <v>7301</v>
      </c>
      <c r="E828" t="s">
        <v>1048</v>
      </c>
      <c r="F828" t="s">
        <v>1047</v>
      </c>
      <c r="G828" t="s">
        <v>1046</v>
      </c>
      <c r="H828">
        <v>6637301</v>
      </c>
      <c r="I828" t="s">
        <v>1045</v>
      </c>
      <c r="J828">
        <v>72</v>
      </c>
    </row>
    <row r="829" spans="1:10">
      <c r="A829">
        <v>828</v>
      </c>
      <c r="B829">
        <v>7710</v>
      </c>
      <c r="C829" t="s">
        <v>1104</v>
      </c>
      <c r="D829">
        <v>250</v>
      </c>
      <c r="E829" t="s">
        <v>1100</v>
      </c>
      <c r="F829" t="s">
        <v>1101</v>
      </c>
      <c r="G829" t="s">
        <v>1100</v>
      </c>
      <c r="H829">
        <v>661250</v>
      </c>
      <c r="I829" t="s">
        <v>1090</v>
      </c>
      <c r="J829">
        <v>48</v>
      </c>
    </row>
    <row r="830" spans="1:10">
      <c r="A830">
        <v>829</v>
      </c>
      <c r="B830">
        <v>7720</v>
      </c>
      <c r="C830" t="s">
        <v>1103</v>
      </c>
      <c r="D830">
        <v>250</v>
      </c>
      <c r="E830" t="s">
        <v>1100</v>
      </c>
      <c r="F830" t="s">
        <v>1101</v>
      </c>
      <c r="G830" t="s">
        <v>1100</v>
      </c>
      <c r="H830">
        <v>661250</v>
      </c>
      <c r="I830" t="s">
        <v>1090</v>
      </c>
      <c r="J830">
        <v>48</v>
      </c>
    </row>
    <row r="831" spans="1:10">
      <c r="A831">
        <v>830</v>
      </c>
      <c r="B831">
        <v>7730</v>
      </c>
      <c r="C831" t="s">
        <v>1102</v>
      </c>
      <c r="D831">
        <v>250</v>
      </c>
      <c r="E831" t="s">
        <v>1100</v>
      </c>
      <c r="F831" t="s">
        <v>1101</v>
      </c>
      <c r="G831" t="s">
        <v>1100</v>
      </c>
      <c r="H831">
        <v>661250</v>
      </c>
      <c r="I831" t="s">
        <v>1090</v>
      </c>
      <c r="J831">
        <v>48</v>
      </c>
    </row>
    <row r="832" spans="1:10">
      <c r="A832">
        <v>831</v>
      </c>
      <c r="B832">
        <v>7790</v>
      </c>
      <c r="C832" t="s">
        <v>1099</v>
      </c>
      <c r="D832">
        <v>790</v>
      </c>
      <c r="E832" t="s">
        <v>914</v>
      </c>
      <c r="F832" t="s">
        <v>912</v>
      </c>
      <c r="G832" t="s">
        <v>911</v>
      </c>
      <c r="H832">
        <v>663790</v>
      </c>
      <c r="I832" t="s">
        <v>910</v>
      </c>
      <c r="J832">
        <v>1</v>
      </c>
    </row>
    <row r="833" spans="1:10">
      <c r="A833">
        <v>832</v>
      </c>
      <c r="B833">
        <v>7790</v>
      </c>
      <c r="C833" t="s">
        <v>1099</v>
      </c>
      <c r="D833">
        <v>250</v>
      </c>
      <c r="E833" t="s">
        <v>1100</v>
      </c>
      <c r="F833" t="s">
        <v>1101</v>
      </c>
      <c r="G833" t="s">
        <v>1100</v>
      </c>
      <c r="H833">
        <v>661250</v>
      </c>
      <c r="I833" t="s">
        <v>1090</v>
      </c>
      <c r="J833">
        <v>48</v>
      </c>
    </row>
    <row r="834" spans="1:10">
      <c r="A834">
        <v>833</v>
      </c>
      <c r="B834">
        <v>7790</v>
      </c>
      <c r="C834" t="s">
        <v>1099</v>
      </c>
      <c r="D834">
        <v>890</v>
      </c>
      <c r="E834" t="s">
        <v>997</v>
      </c>
      <c r="F834" t="s">
        <v>996</v>
      </c>
      <c r="G834" t="s">
        <v>995</v>
      </c>
      <c r="H834">
        <v>664890</v>
      </c>
      <c r="I834" t="s">
        <v>994</v>
      </c>
      <c r="J834">
        <v>1</v>
      </c>
    </row>
    <row r="835" spans="1:10">
      <c r="A835">
        <v>834</v>
      </c>
      <c r="B835">
        <v>7790</v>
      </c>
      <c r="C835" t="s">
        <v>1099</v>
      </c>
      <c r="D835">
        <v>8901</v>
      </c>
      <c r="E835" t="s">
        <v>1098</v>
      </c>
      <c r="F835" t="s">
        <v>1097</v>
      </c>
      <c r="G835" t="s">
        <v>1096</v>
      </c>
      <c r="H835">
        <v>6648901</v>
      </c>
      <c r="I835" t="s">
        <v>1095</v>
      </c>
      <c r="J835">
        <v>60</v>
      </c>
    </row>
    <row r="836" spans="1:10">
      <c r="A836">
        <v>835</v>
      </c>
      <c r="B836">
        <v>77901</v>
      </c>
      <c r="C836" t="s">
        <v>1094</v>
      </c>
      <c r="D836">
        <v>679012</v>
      </c>
      <c r="E836" t="s">
        <v>1093</v>
      </c>
      <c r="F836" t="s">
        <v>1092</v>
      </c>
      <c r="G836" t="s">
        <v>1091</v>
      </c>
      <c r="H836">
        <v>661250</v>
      </c>
      <c r="I836" t="s">
        <v>1090</v>
      </c>
      <c r="J836">
        <v>48</v>
      </c>
    </row>
    <row r="837" spans="1:10">
      <c r="A837">
        <v>836</v>
      </c>
      <c r="B837">
        <v>8000</v>
      </c>
      <c r="C837" t="s">
        <v>708</v>
      </c>
      <c r="D837">
        <v>720</v>
      </c>
      <c r="E837" t="s">
        <v>885</v>
      </c>
      <c r="F837" t="s">
        <v>875</v>
      </c>
      <c r="G837" t="s">
        <v>879</v>
      </c>
      <c r="H837">
        <v>663720</v>
      </c>
      <c r="I837" t="s">
        <v>882</v>
      </c>
      <c r="J837">
        <v>120</v>
      </c>
    </row>
    <row r="838" spans="1:10">
      <c r="A838">
        <v>837</v>
      </c>
      <c r="B838">
        <v>8010</v>
      </c>
      <c r="C838" t="s">
        <v>711</v>
      </c>
      <c r="D838">
        <v>720</v>
      </c>
      <c r="E838" t="s">
        <v>885</v>
      </c>
      <c r="F838" t="s">
        <v>875</v>
      </c>
      <c r="G838" t="s">
        <v>879</v>
      </c>
      <c r="H838">
        <v>663720</v>
      </c>
      <c r="I838" t="s">
        <v>882</v>
      </c>
      <c r="J838">
        <v>120</v>
      </c>
    </row>
    <row r="839" spans="1:10">
      <c r="A839">
        <v>838</v>
      </c>
      <c r="B839">
        <v>8010</v>
      </c>
      <c r="C839" t="s">
        <v>711</v>
      </c>
      <c r="D839">
        <v>810</v>
      </c>
      <c r="E839" t="s">
        <v>158</v>
      </c>
      <c r="F839" t="s">
        <v>963</v>
      </c>
      <c r="G839" t="s">
        <v>158</v>
      </c>
      <c r="H839">
        <v>664810</v>
      </c>
      <c r="I839" t="s">
        <v>1016</v>
      </c>
      <c r="J839">
        <v>96</v>
      </c>
    </row>
    <row r="840" spans="1:10">
      <c r="A840">
        <v>839</v>
      </c>
      <c r="B840">
        <v>8020</v>
      </c>
      <c r="C840" t="s">
        <v>454</v>
      </c>
      <c r="D840">
        <v>790</v>
      </c>
      <c r="E840" t="s">
        <v>914</v>
      </c>
      <c r="F840" t="s">
        <v>912</v>
      </c>
      <c r="G840" t="s">
        <v>911</v>
      </c>
      <c r="H840">
        <v>663790</v>
      </c>
      <c r="I840" t="s">
        <v>910</v>
      </c>
      <c r="J840">
        <v>1</v>
      </c>
    </row>
    <row r="841" spans="1:10">
      <c r="A841">
        <v>840</v>
      </c>
      <c r="B841">
        <v>8020</v>
      </c>
      <c r="C841" t="s">
        <v>454</v>
      </c>
      <c r="D841">
        <v>79100</v>
      </c>
      <c r="E841" t="s">
        <v>918</v>
      </c>
      <c r="F841" t="s">
        <v>917</v>
      </c>
      <c r="G841" t="s">
        <v>916</v>
      </c>
      <c r="H841">
        <v>663009</v>
      </c>
      <c r="I841" t="s">
        <v>915</v>
      </c>
      <c r="J841">
        <v>60</v>
      </c>
    </row>
    <row r="842" spans="1:10">
      <c r="A842">
        <v>841</v>
      </c>
      <c r="B842">
        <v>8020</v>
      </c>
      <c r="C842" t="s">
        <v>454</v>
      </c>
      <c r="D842">
        <v>720</v>
      </c>
      <c r="E842" t="s">
        <v>885</v>
      </c>
      <c r="F842" t="s">
        <v>875</v>
      </c>
      <c r="G842" t="s">
        <v>879</v>
      </c>
      <c r="H842">
        <v>663720</v>
      </c>
      <c r="I842" t="s">
        <v>882</v>
      </c>
      <c r="J842">
        <v>96</v>
      </c>
    </row>
    <row r="843" spans="1:10">
      <c r="A843">
        <v>842</v>
      </c>
      <c r="B843">
        <v>8020</v>
      </c>
      <c r="C843" t="s">
        <v>454</v>
      </c>
      <c r="D843">
        <v>850</v>
      </c>
      <c r="E843" t="s">
        <v>904</v>
      </c>
      <c r="F843" t="s">
        <v>901</v>
      </c>
      <c r="G843" t="s">
        <v>900</v>
      </c>
      <c r="H843">
        <v>664850</v>
      </c>
      <c r="I843" t="s">
        <v>903</v>
      </c>
      <c r="J843">
        <v>120</v>
      </c>
    </row>
    <row r="844" spans="1:10">
      <c r="A844">
        <v>843</v>
      </c>
      <c r="B844">
        <v>8030</v>
      </c>
      <c r="C844" t="s">
        <v>662</v>
      </c>
      <c r="D844">
        <v>720</v>
      </c>
      <c r="E844" t="s">
        <v>885</v>
      </c>
      <c r="F844" t="s">
        <v>875</v>
      </c>
      <c r="G844" t="s">
        <v>879</v>
      </c>
      <c r="H844">
        <v>663720</v>
      </c>
      <c r="I844" t="s">
        <v>882</v>
      </c>
      <c r="J844">
        <v>120</v>
      </c>
    </row>
    <row r="845" spans="1:10">
      <c r="A845">
        <v>844</v>
      </c>
      <c r="B845">
        <v>8040</v>
      </c>
      <c r="C845" t="s">
        <v>796</v>
      </c>
      <c r="D845">
        <v>720</v>
      </c>
      <c r="E845" t="s">
        <v>885</v>
      </c>
      <c r="F845" t="s">
        <v>875</v>
      </c>
      <c r="G845" t="s">
        <v>879</v>
      </c>
      <c r="H845">
        <v>663720</v>
      </c>
      <c r="I845" t="s">
        <v>882</v>
      </c>
      <c r="J845">
        <v>96</v>
      </c>
    </row>
    <row r="846" spans="1:10">
      <c r="A846">
        <v>845</v>
      </c>
      <c r="B846">
        <v>8050</v>
      </c>
      <c r="C846" t="s">
        <v>287</v>
      </c>
      <c r="D846">
        <v>720</v>
      </c>
      <c r="E846" t="s">
        <v>885</v>
      </c>
      <c r="F846" t="s">
        <v>875</v>
      </c>
      <c r="G846" t="s">
        <v>879</v>
      </c>
      <c r="H846">
        <v>663720</v>
      </c>
      <c r="I846" t="s">
        <v>882</v>
      </c>
      <c r="J846">
        <v>96</v>
      </c>
    </row>
    <row r="847" spans="1:10">
      <c r="A847">
        <v>846</v>
      </c>
      <c r="B847">
        <v>8050</v>
      </c>
      <c r="C847" t="s">
        <v>287</v>
      </c>
      <c r="D847">
        <v>850</v>
      </c>
      <c r="E847" t="s">
        <v>904</v>
      </c>
      <c r="F847" t="s">
        <v>875</v>
      </c>
      <c r="G847" t="s">
        <v>879</v>
      </c>
      <c r="H847">
        <v>664850</v>
      </c>
      <c r="I847" t="s">
        <v>903</v>
      </c>
      <c r="J847">
        <v>72</v>
      </c>
    </row>
    <row r="848" spans="1:10">
      <c r="A848">
        <v>847</v>
      </c>
      <c r="B848">
        <v>8060</v>
      </c>
      <c r="C848" t="s">
        <v>841</v>
      </c>
      <c r="D848">
        <v>720</v>
      </c>
      <c r="E848" t="s">
        <v>885</v>
      </c>
      <c r="F848" t="s">
        <v>875</v>
      </c>
      <c r="G848" t="s">
        <v>879</v>
      </c>
      <c r="H848">
        <v>663720</v>
      </c>
      <c r="I848" t="s">
        <v>882</v>
      </c>
      <c r="J848">
        <v>120</v>
      </c>
    </row>
    <row r="849" spans="1:10">
      <c r="A849">
        <v>848</v>
      </c>
      <c r="B849">
        <v>8070</v>
      </c>
      <c r="C849" t="s">
        <v>858</v>
      </c>
      <c r="D849">
        <v>720</v>
      </c>
      <c r="E849" t="s">
        <v>885</v>
      </c>
      <c r="F849" t="s">
        <v>875</v>
      </c>
      <c r="G849" t="s">
        <v>879</v>
      </c>
      <c r="H849">
        <v>663720</v>
      </c>
      <c r="I849" t="s">
        <v>882</v>
      </c>
      <c r="J849">
        <v>96</v>
      </c>
    </row>
    <row r="850" spans="1:10">
      <c r="A850">
        <v>849</v>
      </c>
      <c r="B850">
        <v>8090</v>
      </c>
      <c r="C850" t="s">
        <v>353</v>
      </c>
      <c r="D850">
        <v>720</v>
      </c>
      <c r="E850" t="s">
        <v>885</v>
      </c>
      <c r="F850" t="s">
        <v>875</v>
      </c>
      <c r="G850" t="s">
        <v>879</v>
      </c>
      <c r="H850">
        <v>663720</v>
      </c>
      <c r="I850" t="s">
        <v>882</v>
      </c>
      <c r="J850">
        <v>120</v>
      </c>
    </row>
    <row r="851" spans="1:10">
      <c r="A851">
        <v>850</v>
      </c>
      <c r="B851">
        <v>8100</v>
      </c>
      <c r="C851" t="s">
        <v>566</v>
      </c>
      <c r="D851">
        <v>720</v>
      </c>
      <c r="E851" t="s">
        <v>885</v>
      </c>
      <c r="F851" t="s">
        <v>875</v>
      </c>
      <c r="G851" t="s">
        <v>879</v>
      </c>
      <c r="H851">
        <v>663720</v>
      </c>
      <c r="I851" t="s">
        <v>882</v>
      </c>
      <c r="J851">
        <v>96</v>
      </c>
    </row>
    <row r="852" spans="1:10">
      <c r="A852">
        <v>851</v>
      </c>
      <c r="B852">
        <v>8110</v>
      </c>
      <c r="C852" t="s">
        <v>228</v>
      </c>
      <c r="D852">
        <v>720</v>
      </c>
      <c r="E852" t="s">
        <v>885</v>
      </c>
      <c r="F852" t="s">
        <v>875</v>
      </c>
      <c r="G852" t="s">
        <v>879</v>
      </c>
      <c r="H852">
        <v>663720</v>
      </c>
      <c r="I852" t="s">
        <v>882</v>
      </c>
      <c r="J852">
        <v>96</v>
      </c>
    </row>
    <row r="853" spans="1:10">
      <c r="A853">
        <v>852</v>
      </c>
      <c r="B853">
        <v>8120</v>
      </c>
      <c r="C853" t="s">
        <v>341</v>
      </c>
      <c r="D853">
        <v>720</v>
      </c>
      <c r="E853" t="s">
        <v>885</v>
      </c>
      <c r="F853" t="s">
        <v>875</v>
      </c>
      <c r="G853" t="s">
        <v>879</v>
      </c>
      <c r="H853">
        <v>663720</v>
      </c>
      <c r="I853" t="s">
        <v>882</v>
      </c>
      <c r="J853">
        <v>96</v>
      </c>
    </row>
    <row r="854" spans="1:10">
      <c r="A854">
        <v>853</v>
      </c>
      <c r="B854">
        <v>8130</v>
      </c>
      <c r="C854" t="s">
        <v>224</v>
      </c>
      <c r="D854">
        <v>720</v>
      </c>
      <c r="E854" t="s">
        <v>885</v>
      </c>
      <c r="F854" t="s">
        <v>875</v>
      </c>
      <c r="G854" t="s">
        <v>879</v>
      </c>
      <c r="H854">
        <v>663720</v>
      </c>
      <c r="I854" t="s">
        <v>882</v>
      </c>
      <c r="J854">
        <v>96</v>
      </c>
    </row>
    <row r="855" spans="1:10">
      <c r="A855">
        <v>854</v>
      </c>
      <c r="B855">
        <v>8140</v>
      </c>
      <c r="C855" t="s">
        <v>278</v>
      </c>
      <c r="D855">
        <v>720</v>
      </c>
      <c r="E855" t="s">
        <v>885</v>
      </c>
      <c r="F855" t="s">
        <v>875</v>
      </c>
      <c r="G855" t="s">
        <v>879</v>
      </c>
      <c r="H855">
        <v>663720</v>
      </c>
      <c r="I855" t="s">
        <v>882</v>
      </c>
      <c r="J855">
        <v>96</v>
      </c>
    </row>
    <row r="856" spans="1:10">
      <c r="A856">
        <v>855</v>
      </c>
      <c r="B856">
        <v>8160</v>
      </c>
      <c r="C856" t="s">
        <v>211</v>
      </c>
      <c r="D856">
        <v>720</v>
      </c>
      <c r="E856" t="s">
        <v>885</v>
      </c>
      <c r="F856" t="s">
        <v>875</v>
      </c>
      <c r="G856" t="s">
        <v>879</v>
      </c>
      <c r="H856">
        <v>663720</v>
      </c>
      <c r="I856" t="s">
        <v>882</v>
      </c>
      <c r="J856">
        <v>120</v>
      </c>
    </row>
    <row r="857" spans="1:10">
      <c r="A857">
        <v>856</v>
      </c>
      <c r="B857">
        <v>8170</v>
      </c>
      <c r="C857" t="s">
        <v>210</v>
      </c>
      <c r="D857">
        <v>720</v>
      </c>
      <c r="E857" t="s">
        <v>885</v>
      </c>
      <c r="F857" t="s">
        <v>875</v>
      </c>
      <c r="G857" t="s">
        <v>879</v>
      </c>
      <c r="H857">
        <v>663720</v>
      </c>
      <c r="I857" t="s">
        <v>882</v>
      </c>
      <c r="J857">
        <v>96</v>
      </c>
    </row>
    <row r="858" spans="1:10">
      <c r="A858">
        <v>857</v>
      </c>
      <c r="B858">
        <v>8180</v>
      </c>
      <c r="C858" t="s">
        <v>214</v>
      </c>
      <c r="D858">
        <v>720</v>
      </c>
      <c r="E858" t="s">
        <v>885</v>
      </c>
      <c r="F858" t="s">
        <v>875</v>
      </c>
      <c r="G858" t="s">
        <v>879</v>
      </c>
      <c r="H858">
        <v>663720</v>
      </c>
      <c r="I858" t="s">
        <v>882</v>
      </c>
      <c r="J858">
        <v>96</v>
      </c>
    </row>
    <row r="859" spans="1:10">
      <c r="A859">
        <v>858</v>
      </c>
      <c r="B859">
        <v>8190</v>
      </c>
      <c r="C859" t="s">
        <v>346</v>
      </c>
      <c r="D859">
        <v>720</v>
      </c>
      <c r="E859" t="s">
        <v>885</v>
      </c>
      <c r="F859" t="s">
        <v>875</v>
      </c>
      <c r="G859" t="s">
        <v>879</v>
      </c>
      <c r="H859">
        <v>663720</v>
      </c>
      <c r="I859" t="s">
        <v>882</v>
      </c>
      <c r="J859">
        <v>96</v>
      </c>
    </row>
    <row r="860" spans="1:10">
      <c r="A860">
        <v>859</v>
      </c>
      <c r="B860">
        <v>8200</v>
      </c>
      <c r="C860" t="s">
        <v>443</v>
      </c>
      <c r="D860">
        <v>720</v>
      </c>
      <c r="E860" t="s">
        <v>885</v>
      </c>
      <c r="F860" t="s">
        <v>875</v>
      </c>
      <c r="G860" t="s">
        <v>879</v>
      </c>
      <c r="H860">
        <v>663720</v>
      </c>
      <c r="I860" t="s">
        <v>882</v>
      </c>
      <c r="J860">
        <v>120</v>
      </c>
    </row>
    <row r="861" spans="1:10">
      <c r="A861">
        <v>860</v>
      </c>
      <c r="B861">
        <v>8210</v>
      </c>
      <c r="C861" t="s">
        <v>793</v>
      </c>
      <c r="D861">
        <v>720</v>
      </c>
      <c r="E861" t="s">
        <v>885</v>
      </c>
      <c r="F861" t="s">
        <v>875</v>
      </c>
      <c r="G861" t="s">
        <v>879</v>
      </c>
      <c r="H861">
        <v>663720</v>
      </c>
      <c r="I861" t="s">
        <v>882</v>
      </c>
      <c r="J861">
        <v>120</v>
      </c>
    </row>
    <row r="862" spans="1:10">
      <c r="A862">
        <v>861</v>
      </c>
      <c r="B862">
        <v>8220</v>
      </c>
      <c r="C862" t="s">
        <v>791</v>
      </c>
      <c r="D862">
        <v>720</v>
      </c>
      <c r="E862" t="s">
        <v>885</v>
      </c>
      <c r="F862" t="s">
        <v>875</v>
      </c>
      <c r="G862" t="s">
        <v>879</v>
      </c>
      <c r="H862">
        <v>663720</v>
      </c>
      <c r="I862" t="s">
        <v>882</v>
      </c>
      <c r="J862">
        <v>120</v>
      </c>
    </row>
    <row r="863" spans="1:10">
      <c r="A863">
        <v>862</v>
      </c>
      <c r="B863">
        <v>8230</v>
      </c>
      <c r="C863" t="s">
        <v>672</v>
      </c>
      <c r="D863">
        <v>720</v>
      </c>
      <c r="E863" t="s">
        <v>885</v>
      </c>
      <c r="F863" t="s">
        <v>875</v>
      </c>
      <c r="G863" t="s">
        <v>879</v>
      </c>
      <c r="H863">
        <v>663720</v>
      </c>
      <c r="I863" t="s">
        <v>882</v>
      </c>
      <c r="J863">
        <v>120</v>
      </c>
    </row>
    <row r="864" spans="1:10">
      <c r="A864">
        <v>863</v>
      </c>
      <c r="B864">
        <v>8240</v>
      </c>
      <c r="C864" t="s">
        <v>653</v>
      </c>
      <c r="D864">
        <v>720</v>
      </c>
      <c r="E864" t="s">
        <v>885</v>
      </c>
      <c r="F864" t="s">
        <v>875</v>
      </c>
      <c r="G864" t="s">
        <v>879</v>
      </c>
      <c r="H864">
        <v>663720</v>
      </c>
      <c r="I864" t="s">
        <v>882</v>
      </c>
      <c r="J864">
        <v>96</v>
      </c>
    </row>
    <row r="865" spans="1:10">
      <c r="A865">
        <v>864</v>
      </c>
      <c r="B865">
        <v>8260</v>
      </c>
      <c r="C865" t="s">
        <v>663</v>
      </c>
      <c r="D865">
        <v>720</v>
      </c>
      <c r="E865" t="s">
        <v>885</v>
      </c>
      <c r="F865" t="s">
        <v>875</v>
      </c>
      <c r="G865" t="s">
        <v>879</v>
      </c>
      <c r="H865">
        <v>663720</v>
      </c>
      <c r="I865" t="s">
        <v>882</v>
      </c>
      <c r="J865">
        <v>144</v>
      </c>
    </row>
    <row r="866" spans="1:10">
      <c r="A866">
        <v>865</v>
      </c>
      <c r="B866">
        <v>8270</v>
      </c>
      <c r="C866" t="s">
        <v>661</v>
      </c>
      <c r="D866">
        <v>720</v>
      </c>
      <c r="E866" t="s">
        <v>885</v>
      </c>
      <c r="F866" t="s">
        <v>875</v>
      </c>
      <c r="G866" t="s">
        <v>879</v>
      </c>
      <c r="H866">
        <v>663720</v>
      </c>
      <c r="I866" t="s">
        <v>882</v>
      </c>
      <c r="J866">
        <v>96</v>
      </c>
    </row>
    <row r="867" spans="1:10">
      <c r="A867">
        <v>866</v>
      </c>
      <c r="B867">
        <v>8280</v>
      </c>
      <c r="C867" t="s">
        <v>714</v>
      </c>
      <c r="D867">
        <v>720</v>
      </c>
      <c r="E867" t="s">
        <v>885</v>
      </c>
      <c r="F867" t="s">
        <v>875</v>
      </c>
      <c r="G867" t="s">
        <v>879</v>
      </c>
      <c r="H867">
        <v>663720</v>
      </c>
      <c r="I867" t="s">
        <v>882</v>
      </c>
      <c r="J867">
        <v>120</v>
      </c>
    </row>
    <row r="868" spans="1:10">
      <c r="A868">
        <v>867</v>
      </c>
      <c r="B868">
        <v>8290</v>
      </c>
      <c r="C868" t="s">
        <v>397</v>
      </c>
      <c r="D868">
        <v>720</v>
      </c>
      <c r="E868" t="s">
        <v>885</v>
      </c>
      <c r="F868" t="s">
        <v>875</v>
      </c>
      <c r="G868" t="s">
        <v>879</v>
      </c>
      <c r="H868">
        <v>663720</v>
      </c>
      <c r="I868" t="s">
        <v>882</v>
      </c>
      <c r="J868">
        <v>96</v>
      </c>
    </row>
    <row r="869" spans="1:10">
      <c r="A869">
        <v>868</v>
      </c>
      <c r="B869">
        <v>8300</v>
      </c>
      <c r="C869" t="s">
        <v>609</v>
      </c>
      <c r="D869">
        <v>720</v>
      </c>
      <c r="E869" t="s">
        <v>885</v>
      </c>
      <c r="F869" t="s">
        <v>875</v>
      </c>
      <c r="G869" t="s">
        <v>879</v>
      </c>
      <c r="H869">
        <v>663720</v>
      </c>
      <c r="I869" t="s">
        <v>882</v>
      </c>
      <c r="J869">
        <v>120</v>
      </c>
    </row>
    <row r="870" spans="1:10">
      <c r="A870">
        <v>869</v>
      </c>
      <c r="B870">
        <v>8310</v>
      </c>
      <c r="C870" t="s">
        <v>223</v>
      </c>
      <c r="D870">
        <v>720</v>
      </c>
      <c r="E870" t="s">
        <v>885</v>
      </c>
      <c r="F870" t="s">
        <v>875</v>
      </c>
      <c r="G870" t="s">
        <v>879</v>
      </c>
      <c r="H870">
        <v>663720</v>
      </c>
      <c r="I870" t="s">
        <v>882</v>
      </c>
      <c r="J870">
        <v>120</v>
      </c>
    </row>
    <row r="871" spans="1:10">
      <c r="A871">
        <v>870</v>
      </c>
      <c r="B871">
        <v>8320</v>
      </c>
      <c r="C871" t="s">
        <v>222</v>
      </c>
      <c r="D871">
        <v>720</v>
      </c>
      <c r="E871" t="s">
        <v>885</v>
      </c>
      <c r="F871" t="s">
        <v>875</v>
      </c>
      <c r="G871" t="s">
        <v>879</v>
      </c>
      <c r="H871">
        <v>663720</v>
      </c>
      <c r="I871" t="s">
        <v>882</v>
      </c>
      <c r="J871">
        <v>120</v>
      </c>
    </row>
    <row r="872" spans="1:10">
      <c r="A872">
        <v>871</v>
      </c>
      <c r="B872">
        <v>8330</v>
      </c>
      <c r="C872" t="s">
        <v>213</v>
      </c>
      <c r="D872">
        <v>720</v>
      </c>
      <c r="E872" t="s">
        <v>885</v>
      </c>
      <c r="F872" t="s">
        <v>875</v>
      </c>
      <c r="G872" t="s">
        <v>879</v>
      </c>
      <c r="H872">
        <v>663720</v>
      </c>
      <c r="I872" t="s">
        <v>882</v>
      </c>
      <c r="J872">
        <v>120</v>
      </c>
    </row>
    <row r="873" spans="1:10">
      <c r="A873">
        <v>872</v>
      </c>
      <c r="B873">
        <v>8340</v>
      </c>
      <c r="C873" t="s">
        <v>707</v>
      </c>
      <c r="D873">
        <v>720</v>
      </c>
      <c r="E873" t="s">
        <v>885</v>
      </c>
      <c r="F873" t="s">
        <v>875</v>
      </c>
      <c r="G873" t="s">
        <v>879</v>
      </c>
      <c r="H873">
        <v>663720</v>
      </c>
      <c r="I873" t="s">
        <v>882</v>
      </c>
      <c r="J873">
        <v>96</v>
      </c>
    </row>
    <row r="874" spans="1:10">
      <c r="A874">
        <v>873</v>
      </c>
      <c r="B874">
        <v>8350</v>
      </c>
      <c r="C874" t="s">
        <v>577</v>
      </c>
      <c r="D874">
        <v>720</v>
      </c>
      <c r="E874" t="s">
        <v>885</v>
      </c>
      <c r="F874" t="s">
        <v>875</v>
      </c>
      <c r="G874" t="s">
        <v>879</v>
      </c>
      <c r="H874">
        <v>663720</v>
      </c>
      <c r="I874" t="s">
        <v>882</v>
      </c>
      <c r="J874">
        <v>96</v>
      </c>
    </row>
    <row r="875" spans="1:10">
      <c r="A875">
        <v>874</v>
      </c>
      <c r="B875">
        <v>8360</v>
      </c>
      <c r="C875" t="s">
        <v>212</v>
      </c>
      <c r="D875">
        <v>720</v>
      </c>
      <c r="E875" t="s">
        <v>885</v>
      </c>
      <c r="F875" t="s">
        <v>875</v>
      </c>
      <c r="G875" t="s">
        <v>879</v>
      </c>
      <c r="H875">
        <v>663720</v>
      </c>
      <c r="I875" t="s">
        <v>882</v>
      </c>
      <c r="J875">
        <v>96</v>
      </c>
    </row>
    <row r="876" spans="1:10">
      <c r="A876">
        <v>875</v>
      </c>
      <c r="B876">
        <v>8370</v>
      </c>
      <c r="C876" t="s">
        <v>598</v>
      </c>
      <c r="D876">
        <v>720</v>
      </c>
      <c r="E876" t="s">
        <v>885</v>
      </c>
      <c r="F876" t="s">
        <v>875</v>
      </c>
      <c r="G876" t="s">
        <v>879</v>
      </c>
      <c r="H876">
        <v>663720</v>
      </c>
      <c r="I876" t="s">
        <v>882</v>
      </c>
      <c r="J876">
        <v>120</v>
      </c>
    </row>
    <row r="877" spans="1:10">
      <c r="A877">
        <v>876</v>
      </c>
      <c r="B877">
        <v>8380</v>
      </c>
      <c r="C877" t="s">
        <v>420</v>
      </c>
      <c r="D877">
        <v>720</v>
      </c>
      <c r="E877" t="s">
        <v>885</v>
      </c>
      <c r="F877" t="s">
        <v>875</v>
      </c>
      <c r="G877" t="s">
        <v>879</v>
      </c>
      <c r="H877">
        <v>663720</v>
      </c>
      <c r="I877" t="s">
        <v>882</v>
      </c>
      <c r="J877">
        <v>120</v>
      </c>
    </row>
    <row r="878" spans="1:10">
      <c r="A878">
        <v>877</v>
      </c>
      <c r="B878">
        <v>8390</v>
      </c>
      <c r="C878" t="s">
        <v>347</v>
      </c>
      <c r="D878">
        <v>720</v>
      </c>
      <c r="E878" t="s">
        <v>885</v>
      </c>
      <c r="F878" t="s">
        <v>875</v>
      </c>
      <c r="G878" t="s">
        <v>879</v>
      </c>
      <c r="H878">
        <v>663720</v>
      </c>
      <c r="I878" t="s">
        <v>882</v>
      </c>
      <c r="J878">
        <v>96</v>
      </c>
    </row>
    <row r="879" spans="1:10">
      <c r="A879">
        <v>878</v>
      </c>
      <c r="B879">
        <v>8400</v>
      </c>
      <c r="C879" t="s">
        <v>635</v>
      </c>
      <c r="D879">
        <v>720</v>
      </c>
      <c r="E879" t="s">
        <v>885</v>
      </c>
      <c r="F879" t="s">
        <v>875</v>
      </c>
      <c r="G879" t="s">
        <v>879</v>
      </c>
      <c r="H879">
        <v>663720</v>
      </c>
      <c r="I879" t="s">
        <v>882</v>
      </c>
      <c r="J879">
        <v>120</v>
      </c>
    </row>
    <row r="880" spans="1:10">
      <c r="A880">
        <v>879</v>
      </c>
      <c r="B880">
        <v>8410</v>
      </c>
      <c r="C880" t="s">
        <v>822</v>
      </c>
      <c r="D880">
        <v>720</v>
      </c>
      <c r="E880" t="s">
        <v>885</v>
      </c>
      <c r="F880" t="s">
        <v>875</v>
      </c>
      <c r="G880" t="s">
        <v>879</v>
      </c>
      <c r="H880">
        <v>663720</v>
      </c>
      <c r="I880" t="s">
        <v>882</v>
      </c>
      <c r="J880">
        <v>96</v>
      </c>
    </row>
    <row r="881" spans="1:10">
      <c r="A881">
        <v>880</v>
      </c>
      <c r="B881">
        <v>8420</v>
      </c>
      <c r="C881" t="s">
        <v>291</v>
      </c>
      <c r="D881">
        <v>720</v>
      </c>
      <c r="E881" t="s">
        <v>885</v>
      </c>
      <c r="F881" t="s">
        <v>875</v>
      </c>
      <c r="G881" t="s">
        <v>879</v>
      </c>
      <c r="H881">
        <v>663720</v>
      </c>
      <c r="I881" t="s">
        <v>882</v>
      </c>
      <c r="J881">
        <v>96</v>
      </c>
    </row>
    <row r="882" spans="1:10">
      <c r="A882">
        <v>881</v>
      </c>
      <c r="B882">
        <v>8430</v>
      </c>
      <c r="C882" t="s">
        <v>586</v>
      </c>
      <c r="D882">
        <v>720</v>
      </c>
      <c r="E882" t="s">
        <v>885</v>
      </c>
      <c r="F882" t="s">
        <v>875</v>
      </c>
      <c r="G882" t="s">
        <v>879</v>
      </c>
      <c r="H882">
        <v>663720</v>
      </c>
      <c r="I882" t="s">
        <v>882</v>
      </c>
      <c r="J882">
        <v>120</v>
      </c>
    </row>
    <row r="883" spans="1:10">
      <c r="A883">
        <v>882</v>
      </c>
      <c r="B883">
        <v>8440</v>
      </c>
      <c r="C883" t="s">
        <v>817</v>
      </c>
      <c r="D883">
        <v>720</v>
      </c>
      <c r="E883" t="s">
        <v>885</v>
      </c>
      <c r="F883" t="s">
        <v>875</v>
      </c>
      <c r="G883" t="s">
        <v>879</v>
      </c>
      <c r="H883">
        <v>663720</v>
      </c>
      <c r="I883" t="s">
        <v>882</v>
      </c>
      <c r="J883">
        <v>96</v>
      </c>
    </row>
    <row r="884" spans="1:10">
      <c r="A884">
        <v>883</v>
      </c>
      <c r="B884">
        <v>8450</v>
      </c>
      <c r="C884" t="s">
        <v>225</v>
      </c>
      <c r="D884">
        <v>720</v>
      </c>
      <c r="E884" t="s">
        <v>885</v>
      </c>
      <c r="F884" t="s">
        <v>875</v>
      </c>
      <c r="G884" t="s">
        <v>879</v>
      </c>
      <c r="H884">
        <v>663720</v>
      </c>
      <c r="I884" t="s">
        <v>882</v>
      </c>
      <c r="J884">
        <v>96</v>
      </c>
    </row>
    <row r="885" spans="1:10">
      <c r="A885">
        <v>884</v>
      </c>
      <c r="B885">
        <v>8470</v>
      </c>
      <c r="C885" t="s">
        <v>848</v>
      </c>
      <c r="D885">
        <v>720</v>
      </c>
      <c r="E885" t="s">
        <v>885</v>
      </c>
      <c r="F885" t="s">
        <v>875</v>
      </c>
      <c r="G885" t="s">
        <v>879</v>
      </c>
      <c r="H885">
        <v>663720</v>
      </c>
      <c r="I885" t="s">
        <v>882</v>
      </c>
      <c r="J885">
        <v>96</v>
      </c>
    </row>
    <row r="886" spans="1:10">
      <c r="A886">
        <v>885</v>
      </c>
      <c r="B886">
        <v>8480</v>
      </c>
      <c r="C886" t="s">
        <v>615</v>
      </c>
      <c r="D886">
        <v>720</v>
      </c>
      <c r="E886" t="s">
        <v>885</v>
      </c>
      <c r="F886" t="s">
        <v>875</v>
      </c>
      <c r="G886" t="s">
        <v>879</v>
      </c>
      <c r="H886">
        <v>663720</v>
      </c>
      <c r="I886" t="s">
        <v>882</v>
      </c>
      <c r="J886">
        <v>96</v>
      </c>
    </row>
    <row r="887" spans="1:10">
      <c r="A887">
        <v>886</v>
      </c>
      <c r="B887">
        <v>8480</v>
      </c>
      <c r="C887" t="s">
        <v>615</v>
      </c>
      <c r="D887">
        <v>850</v>
      </c>
      <c r="E887" t="s">
        <v>904</v>
      </c>
      <c r="F887" t="s">
        <v>875</v>
      </c>
      <c r="G887" t="s">
        <v>879</v>
      </c>
      <c r="H887">
        <v>664850</v>
      </c>
      <c r="I887" t="s">
        <v>903</v>
      </c>
      <c r="J887">
        <v>72</v>
      </c>
    </row>
    <row r="888" spans="1:10">
      <c r="A888">
        <v>887</v>
      </c>
      <c r="B888">
        <v>8490</v>
      </c>
      <c r="C888" t="s">
        <v>359</v>
      </c>
      <c r="D888">
        <v>720</v>
      </c>
      <c r="E888" t="s">
        <v>885</v>
      </c>
      <c r="F888" t="s">
        <v>875</v>
      </c>
      <c r="G888" t="s">
        <v>879</v>
      </c>
      <c r="H888">
        <v>663720</v>
      </c>
      <c r="I888" t="s">
        <v>882</v>
      </c>
      <c r="J888">
        <v>120</v>
      </c>
    </row>
    <row r="889" spans="1:10">
      <c r="A889">
        <v>888</v>
      </c>
      <c r="B889">
        <v>8500</v>
      </c>
      <c r="C889" t="s">
        <v>637</v>
      </c>
      <c r="D889">
        <v>720</v>
      </c>
      <c r="E889" t="s">
        <v>885</v>
      </c>
      <c r="F889" t="s">
        <v>875</v>
      </c>
      <c r="G889" t="s">
        <v>879</v>
      </c>
      <c r="H889">
        <v>663720</v>
      </c>
      <c r="I889" t="s">
        <v>882</v>
      </c>
      <c r="J889">
        <v>96</v>
      </c>
    </row>
    <row r="890" spans="1:10">
      <c r="A890">
        <v>889</v>
      </c>
      <c r="B890">
        <v>8510</v>
      </c>
      <c r="C890" t="s">
        <v>621</v>
      </c>
      <c r="D890">
        <v>850</v>
      </c>
      <c r="E890" t="s">
        <v>904</v>
      </c>
      <c r="F890" t="s">
        <v>875</v>
      </c>
      <c r="G890" t="s">
        <v>879</v>
      </c>
      <c r="H890">
        <v>664850</v>
      </c>
      <c r="I890" t="s">
        <v>903</v>
      </c>
      <c r="J890">
        <v>120</v>
      </c>
    </row>
    <row r="891" spans="1:10">
      <c r="A891">
        <v>890</v>
      </c>
      <c r="B891">
        <v>8510</v>
      </c>
      <c r="C891" t="s">
        <v>621</v>
      </c>
      <c r="D891">
        <v>720</v>
      </c>
      <c r="E891" t="s">
        <v>885</v>
      </c>
      <c r="F891" t="s">
        <v>875</v>
      </c>
      <c r="G891" t="s">
        <v>879</v>
      </c>
      <c r="H891">
        <v>663720</v>
      </c>
      <c r="I891" t="s">
        <v>882</v>
      </c>
      <c r="J891">
        <v>120</v>
      </c>
    </row>
    <row r="892" spans="1:10">
      <c r="A892">
        <v>891</v>
      </c>
      <c r="B892">
        <v>8510</v>
      </c>
      <c r="C892" t="s">
        <v>621</v>
      </c>
      <c r="D892">
        <v>8910</v>
      </c>
      <c r="E892" t="s">
        <v>1024</v>
      </c>
      <c r="F892" t="s">
        <v>991</v>
      </c>
      <c r="G892" t="s">
        <v>990</v>
      </c>
      <c r="H892">
        <v>664099</v>
      </c>
      <c r="I892" t="s">
        <v>989</v>
      </c>
      <c r="J892">
        <v>1</v>
      </c>
    </row>
    <row r="893" spans="1:10">
      <c r="A893">
        <v>892</v>
      </c>
      <c r="B893">
        <v>8520</v>
      </c>
      <c r="C893" t="s">
        <v>622</v>
      </c>
      <c r="D893">
        <v>720</v>
      </c>
      <c r="E893" t="s">
        <v>885</v>
      </c>
      <c r="F893" t="s">
        <v>875</v>
      </c>
      <c r="G893" t="s">
        <v>879</v>
      </c>
      <c r="H893">
        <v>663720</v>
      </c>
      <c r="I893" t="s">
        <v>882</v>
      </c>
      <c r="J893">
        <v>96</v>
      </c>
    </row>
    <row r="894" spans="1:10">
      <c r="A894">
        <v>893</v>
      </c>
      <c r="B894">
        <v>8530</v>
      </c>
      <c r="C894" t="s">
        <v>636</v>
      </c>
      <c r="D894">
        <v>720</v>
      </c>
      <c r="E894" t="s">
        <v>885</v>
      </c>
      <c r="F894" t="s">
        <v>875</v>
      </c>
      <c r="G894" t="s">
        <v>879</v>
      </c>
      <c r="H894">
        <v>663720</v>
      </c>
      <c r="I894" t="s">
        <v>882</v>
      </c>
      <c r="J894">
        <v>96</v>
      </c>
    </row>
    <row r="895" spans="1:10">
      <c r="A895">
        <v>894</v>
      </c>
      <c r="B895">
        <v>8540</v>
      </c>
      <c r="C895" t="s">
        <v>237</v>
      </c>
      <c r="D895">
        <v>720</v>
      </c>
      <c r="E895" t="s">
        <v>885</v>
      </c>
      <c r="F895" t="s">
        <v>875</v>
      </c>
      <c r="G895" t="s">
        <v>879</v>
      </c>
      <c r="H895">
        <v>663720</v>
      </c>
      <c r="I895" t="s">
        <v>882</v>
      </c>
      <c r="J895">
        <v>96</v>
      </c>
    </row>
    <row r="896" spans="1:10">
      <c r="A896">
        <v>895</v>
      </c>
      <c r="B896">
        <v>8550</v>
      </c>
      <c r="C896" t="s">
        <v>307</v>
      </c>
      <c r="D896">
        <v>720</v>
      </c>
      <c r="E896" t="s">
        <v>885</v>
      </c>
      <c r="F896" t="s">
        <v>875</v>
      </c>
      <c r="G896" t="s">
        <v>879</v>
      </c>
      <c r="H896">
        <v>663720</v>
      </c>
      <c r="I896" t="s">
        <v>882</v>
      </c>
      <c r="J896">
        <v>96</v>
      </c>
    </row>
    <row r="897" spans="1:10">
      <c r="A897">
        <v>896</v>
      </c>
      <c r="B897">
        <v>8560</v>
      </c>
      <c r="C897" t="s">
        <v>710</v>
      </c>
      <c r="D897">
        <v>720</v>
      </c>
      <c r="E897" t="s">
        <v>885</v>
      </c>
      <c r="F897" t="s">
        <v>875</v>
      </c>
      <c r="G897" t="s">
        <v>879</v>
      </c>
      <c r="H897">
        <v>663720</v>
      </c>
      <c r="I897" t="s">
        <v>882</v>
      </c>
      <c r="J897">
        <v>144</v>
      </c>
    </row>
    <row r="898" spans="1:10">
      <c r="A898">
        <v>897</v>
      </c>
      <c r="B898">
        <v>8570</v>
      </c>
      <c r="C898" t="s">
        <v>673</v>
      </c>
      <c r="D898">
        <v>720</v>
      </c>
      <c r="E898" t="s">
        <v>885</v>
      </c>
      <c r="F898" t="s">
        <v>875</v>
      </c>
      <c r="G898" t="s">
        <v>879</v>
      </c>
      <c r="H898">
        <v>663720</v>
      </c>
      <c r="I898" t="s">
        <v>882</v>
      </c>
      <c r="J898">
        <v>144</v>
      </c>
    </row>
    <row r="899" spans="1:10">
      <c r="A899">
        <v>898</v>
      </c>
      <c r="B899">
        <v>8580</v>
      </c>
      <c r="C899" t="s">
        <v>840</v>
      </c>
      <c r="D899">
        <v>720</v>
      </c>
      <c r="E899" t="s">
        <v>885</v>
      </c>
      <c r="F899" t="s">
        <v>875</v>
      </c>
      <c r="G899" t="s">
        <v>879</v>
      </c>
      <c r="H899">
        <v>663720</v>
      </c>
      <c r="I899" t="s">
        <v>882</v>
      </c>
      <c r="J899">
        <v>144</v>
      </c>
    </row>
    <row r="900" spans="1:10">
      <c r="A900">
        <v>899</v>
      </c>
      <c r="B900">
        <v>8580</v>
      </c>
      <c r="C900" t="s">
        <v>840</v>
      </c>
      <c r="D900">
        <v>850</v>
      </c>
      <c r="E900" t="s">
        <v>904</v>
      </c>
      <c r="F900" t="s">
        <v>901</v>
      </c>
      <c r="G900" t="s">
        <v>900</v>
      </c>
      <c r="H900">
        <v>664850</v>
      </c>
      <c r="I900" t="s">
        <v>903</v>
      </c>
      <c r="J900">
        <v>120</v>
      </c>
    </row>
    <row r="901" spans="1:10">
      <c r="A901">
        <v>900</v>
      </c>
      <c r="B901">
        <v>8590</v>
      </c>
      <c r="C901" t="s">
        <v>372</v>
      </c>
      <c r="D901">
        <v>720</v>
      </c>
      <c r="E901" t="s">
        <v>885</v>
      </c>
      <c r="F901" t="s">
        <v>875</v>
      </c>
      <c r="G901" t="s">
        <v>879</v>
      </c>
      <c r="H901">
        <v>663720</v>
      </c>
      <c r="I901" t="s">
        <v>882</v>
      </c>
      <c r="J901">
        <v>120</v>
      </c>
    </row>
    <row r="902" spans="1:10">
      <c r="A902">
        <v>901</v>
      </c>
      <c r="B902">
        <v>8590</v>
      </c>
      <c r="C902" t="s">
        <v>372</v>
      </c>
      <c r="D902">
        <v>850</v>
      </c>
      <c r="E902" t="s">
        <v>904</v>
      </c>
      <c r="F902" t="s">
        <v>901</v>
      </c>
      <c r="G902" t="s">
        <v>900</v>
      </c>
      <c r="H902">
        <v>664850</v>
      </c>
      <c r="I902" t="s">
        <v>903</v>
      </c>
      <c r="J902">
        <v>120</v>
      </c>
    </row>
    <row r="903" spans="1:10">
      <c r="A903">
        <v>902</v>
      </c>
      <c r="B903">
        <v>8600</v>
      </c>
      <c r="C903" t="s">
        <v>238</v>
      </c>
      <c r="D903">
        <v>720</v>
      </c>
      <c r="E903" t="s">
        <v>885</v>
      </c>
      <c r="F903" t="s">
        <v>875</v>
      </c>
      <c r="G903" t="s">
        <v>879</v>
      </c>
      <c r="H903">
        <v>663720</v>
      </c>
      <c r="I903" t="s">
        <v>882</v>
      </c>
      <c r="J903">
        <v>96</v>
      </c>
    </row>
    <row r="904" spans="1:10">
      <c r="A904">
        <v>903</v>
      </c>
      <c r="B904">
        <v>8610</v>
      </c>
      <c r="C904" t="s">
        <v>280</v>
      </c>
      <c r="D904">
        <v>720</v>
      </c>
      <c r="E904" t="s">
        <v>885</v>
      </c>
      <c r="F904" t="s">
        <v>875</v>
      </c>
      <c r="G904" t="s">
        <v>879</v>
      </c>
      <c r="H904">
        <v>663720</v>
      </c>
      <c r="I904" t="s">
        <v>882</v>
      </c>
      <c r="J904">
        <v>96</v>
      </c>
    </row>
    <row r="905" spans="1:10">
      <c r="A905">
        <v>904</v>
      </c>
      <c r="B905">
        <v>8620</v>
      </c>
      <c r="C905" t="s">
        <v>258</v>
      </c>
      <c r="D905">
        <v>720</v>
      </c>
      <c r="E905" t="s">
        <v>885</v>
      </c>
      <c r="F905" t="s">
        <v>875</v>
      </c>
      <c r="G905" t="s">
        <v>879</v>
      </c>
      <c r="H905">
        <v>663720</v>
      </c>
      <c r="I905" t="s">
        <v>882</v>
      </c>
      <c r="J905">
        <v>96</v>
      </c>
    </row>
    <row r="906" spans="1:10">
      <c r="A906">
        <v>905</v>
      </c>
      <c r="B906">
        <v>8640</v>
      </c>
      <c r="C906" t="s">
        <v>638</v>
      </c>
      <c r="D906">
        <v>720</v>
      </c>
      <c r="E906" t="s">
        <v>885</v>
      </c>
      <c r="F906" t="s">
        <v>875</v>
      </c>
      <c r="G906" t="s">
        <v>879</v>
      </c>
      <c r="H906">
        <v>663720</v>
      </c>
      <c r="I906" t="s">
        <v>882</v>
      </c>
      <c r="J906">
        <v>96</v>
      </c>
    </row>
    <row r="907" spans="1:10">
      <c r="A907">
        <v>906</v>
      </c>
      <c r="B907">
        <v>8650</v>
      </c>
      <c r="C907" t="s">
        <v>309</v>
      </c>
      <c r="D907">
        <v>720</v>
      </c>
      <c r="E907" t="s">
        <v>885</v>
      </c>
      <c r="F907" t="s">
        <v>875</v>
      </c>
      <c r="G907" t="s">
        <v>879</v>
      </c>
      <c r="H907">
        <v>663720</v>
      </c>
      <c r="I907" t="s">
        <v>882</v>
      </c>
      <c r="J907">
        <v>96</v>
      </c>
    </row>
    <row r="908" spans="1:10">
      <c r="A908">
        <v>907</v>
      </c>
      <c r="B908">
        <v>8660</v>
      </c>
      <c r="C908" t="s">
        <v>241</v>
      </c>
      <c r="D908">
        <v>720</v>
      </c>
      <c r="E908" t="s">
        <v>885</v>
      </c>
      <c r="F908" t="s">
        <v>875</v>
      </c>
      <c r="G908" t="s">
        <v>879</v>
      </c>
      <c r="H908">
        <v>663720</v>
      </c>
      <c r="I908" t="s">
        <v>882</v>
      </c>
      <c r="J908">
        <v>96</v>
      </c>
    </row>
    <row r="909" spans="1:10">
      <c r="A909">
        <v>908</v>
      </c>
      <c r="B909">
        <v>8670</v>
      </c>
      <c r="C909" t="s">
        <v>246</v>
      </c>
      <c r="D909">
        <v>720</v>
      </c>
      <c r="E909" t="s">
        <v>885</v>
      </c>
      <c r="F909" t="s">
        <v>875</v>
      </c>
      <c r="G909" t="s">
        <v>879</v>
      </c>
      <c r="H909">
        <v>663720</v>
      </c>
      <c r="I909" t="s">
        <v>882</v>
      </c>
      <c r="J909">
        <v>96</v>
      </c>
    </row>
    <row r="910" spans="1:10">
      <c r="A910">
        <v>909</v>
      </c>
      <c r="B910">
        <v>8680</v>
      </c>
      <c r="C910" t="s">
        <v>695</v>
      </c>
      <c r="D910">
        <v>720</v>
      </c>
      <c r="E910" t="s">
        <v>885</v>
      </c>
      <c r="F910" t="s">
        <v>875</v>
      </c>
      <c r="G910" t="s">
        <v>879</v>
      </c>
      <c r="H910">
        <v>663720</v>
      </c>
      <c r="I910" t="s">
        <v>882</v>
      </c>
      <c r="J910">
        <v>96</v>
      </c>
    </row>
    <row r="911" spans="1:10">
      <c r="A911">
        <v>910</v>
      </c>
      <c r="B911">
        <v>8690</v>
      </c>
      <c r="C911" t="s">
        <v>364</v>
      </c>
      <c r="D911">
        <v>720</v>
      </c>
      <c r="E911" t="s">
        <v>885</v>
      </c>
      <c r="F911" t="s">
        <v>875</v>
      </c>
      <c r="G911" t="s">
        <v>879</v>
      </c>
      <c r="H911">
        <v>663720</v>
      </c>
      <c r="I911" t="s">
        <v>882</v>
      </c>
      <c r="J911">
        <v>96</v>
      </c>
    </row>
    <row r="912" spans="1:10">
      <c r="A912">
        <v>911</v>
      </c>
      <c r="B912">
        <v>8700</v>
      </c>
      <c r="C912" t="s">
        <v>570</v>
      </c>
      <c r="D912">
        <v>720</v>
      </c>
      <c r="E912" t="s">
        <v>885</v>
      </c>
      <c r="F912" t="s">
        <v>875</v>
      </c>
      <c r="G912" t="s">
        <v>879</v>
      </c>
      <c r="H912">
        <v>663720</v>
      </c>
      <c r="I912" t="s">
        <v>882</v>
      </c>
      <c r="J912">
        <v>144</v>
      </c>
    </row>
    <row r="913" spans="1:10">
      <c r="A913">
        <v>912</v>
      </c>
      <c r="B913">
        <v>8710</v>
      </c>
      <c r="C913" t="s">
        <v>504</v>
      </c>
      <c r="D913">
        <v>720</v>
      </c>
      <c r="E913" t="s">
        <v>885</v>
      </c>
      <c r="F913" t="s">
        <v>875</v>
      </c>
      <c r="G913" t="s">
        <v>879</v>
      </c>
      <c r="H913">
        <v>663720</v>
      </c>
      <c r="I913" t="s">
        <v>882</v>
      </c>
      <c r="J913">
        <v>144</v>
      </c>
    </row>
    <row r="914" spans="1:10">
      <c r="A914">
        <v>913</v>
      </c>
      <c r="B914">
        <v>8710</v>
      </c>
      <c r="C914" t="s">
        <v>504</v>
      </c>
      <c r="D914">
        <v>79100</v>
      </c>
      <c r="E914" t="s">
        <v>918</v>
      </c>
      <c r="F914" t="s">
        <v>917</v>
      </c>
      <c r="G914" t="s">
        <v>916</v>
      </c>
      <c r="H914">
        <v>663009</v>
      </c>
      <c r="I914" t="s">
        <v>915</v>
      </c>
      <c r="J914">
        <v>60</v>
      </c>
    </row>
    <row r="915" spans="1:10">
      <c r="A915">
        <v>914</v>
      </c>
      <c r="B915">
        <v>8710</v>
      </c>
      <c r="C915" t="s">
        <v>504</v>
      </c>
      <c r="D915">
        <v>790</v>
      </c>
      <c r="E915" t="s">
        <v>914</v>
      </c>
      <c r="F915" t="s">
        <v>912</v>
      </c>
      <c r="G915" t="s">
        <v>911</v>
      </c>
      <c r="H915">
        <v>663790</v>
      </c>
      <c r="I915" t="s">
        <v>910</v>
      </c>
      <c r="J915">
        <v>1</v>
      </c>
    </row>
    <row r="916" spans="1:10">
      <c r="A916">
        <v>915</v>
      </c>
      <c r="B916">
        <v>8720</v>
      </c>
      <c r="C916" t="s">
        <v>765</v>
      </c>
      <c r="D916">
        <v>720</v>
      </c>
      <c r="E916" t="s">
        <v>885</v>
      </c>
      <c r="F916" t="s">
        <v>875</v>
      </c>
      <c r="G916" t="s">
        <v>879</v>
      </c>
      <c r="H916">
        <v>663720</v>
      </c>
      <c r="I916" t="s">
        <v>882</v>
      </c>
      <c r="J916">
        <v>144</v>
      </c>
    </row>
    <row r="917" spans="1:10">
      <c r="A917">
        <v>916</v>
      </c>
      <c r="B917">
        <v>8730</v>
      </c>
      <c r="C917" t="s">
        <v>184</v>
      </c>
      <c r="D917">
        <v>720</v>
      </c>
      <c r="E917" t="s">
        <v>885</v>
      </c>
      <c r="F917" t="s">
        <v>875</v>
      </c>
      <c r="G917" t="s">
        <v>879</v>
      </c>
      <c r="H917">
        <v>663720</v>
      </c>
      <c r="I917" t="s">
        <v>882</v>
      </c>
      <c r="J917">
        <v>144</v>
      </c>
    </row>
    <row r="918" spans="1:10">
      <c r="A918">
        <v>917</v>
      </c>
      <c r="B918">
        <v>8740</v>
      </c>
      <c r="C918" t="s">
        <v>813</v>
      </c>
      <c r="D918">
        <v>720</v>
      </c>
      <c r="E918" t="s">
        <v>885</v>
      </c>
      <c r="F918" t="s">
        <v>875</v>
      </c>
      <c r="G918" t="s">
        <v>879</v>
      </c>
      <c r="H918">
        <v>663720</v>
      </c>
      <c r="I918" t="s">
        <v>882</v>
      </c>
      <c r="J918">
        <v>96</v>
      </c>
    </row>
    <row r="919" spans="1:10">
      <c r="A919">
        <v>918</v>
      </c>
      <c r="B919">
        <v>8760</v>
      </c>
      <c r="C919" t="s">
        <v>474</v>
      </c>
      <c r="D919">
        <v>720</v>
      </c>
      <c r="E919" t="s">
        <v>885</v>
      </c>
      <c r="F919" t="s">
        <v>875</v>
      </c>
      <c r="G919" t="s">
        <v>879</v>
      </c>
      <c r="H919">
        <v>663720</v>
      </c>
      <c r="I919" t="s">
        <v>882</v>
      </c>
      <c r="J919">
        <v>120</v>
      </c>
    </row>
    <row r="920" spans="1:10">
      <c r="A920">
        <v>919</v>
      </c>
      <c r="B920">
        <v>8770</v>
      </c>
      <c r="C920" t="s">
        <v>723</v>
      </c>
      <c r="D920">
        <v>720</v>
      </c>
      <c r="E920" t="s">
        <v>885</v>
      </c>
      <c r="F920" t="s">
        <v>875</v>
      </c>
      <c r="G920" t="s">
        <v>879</v>
      </c>
      <c r="H920">
        <v>663720</v>
      </c>
      <c r="I920" t="s">
        <v>882</v>
      </c>
      <c r="J920">
        <v>120</v>
      </c>
    </row>
    <row r="921" spans="1:10">
      <c r="A921">
        <v>920</v>
      </c>
      <c r="B921">
        <v>8780</v>
      </c>
      <c r="C921" t="s">
        <v>200</v>
      </c>
      <c r="D921">
        <v>720</v>
      </c>
      <c r="E921" t="s">
        <v>885</v>
      </c>
      <c r="F921" t="s">
        <v>875</v>
      </c>
      <c r="G921" t="s">
        <v>879</v>
      </c>
      <c r="H921">
        <v>663720</v>
      </c>
      <c r="I921" t="s">
        <v>882</v>
      </c>
      <c r="J921">
        <v>120</v>
      </c>
    </row>
    <row r="922" spans="1:10">
      <c r="A922">
        <v>921</v>
      </c>
      <c r="B922">
        <v>8790</v>
      </c>
      <c r="C922" t="s">
        <v>367</v>
      </c>
      <c r="D922">
        <v>720</v>
      </c>
      <c r="E922" t="s">
        <v>885</v>
      </c>
      <c r="F922" t="s">
        <v>875</v>
      </c>
      <c r="G922" t="s">
        <v>879</v>
      </c>
      <c r="H922">
        <v>663720</v>
      </c>
      <c r="I922" t="s">
        <v>882</v>
      </c>
      <c r="J922">
        <v>96</v>
      </c>
    </row>
    <row r="923" spans="1:10">
      <c r="A923">
        <v>922</v>
      </c>
      <c r="B923">
        <v>8800</v>
      </c>
      <c r="C923" t="s">
        <v>177</v>
      </c>
      <c r="D923">
        <v>720</v>
      </c>
      <c r="E923" t="s">
        <v>885</v>
      </c>
      <c r="F923" t="s">
        <v>875</v>
      </c>
      <c r="G923" t="s">
        <v>879</v>
      </c>
      <c r="H923">
        <v>663720</v>
      </c>
      <c r="I923" t="s">
        <v>882</v>
      </c>
      <c r="J923">
        <v>144</v>
      </c>
    </row>
    <row r="924" spans="1:10">
      <c r="A924">
        <v>923</v>
      </c>
      <c r="B924">
        <v>8810</v>
      </c>
      <c r="C924" t="s">
        <v>766</v>
      </c>
      <c r="D924">
        <v>720</v>
      </c>
      <c r="E924" t="s">
        <v>885</v>
      </c>
      <c r="F924" t="s">
        <v>875</v>
      </c>
      <c r="G924" t="s">
        <v>879</v>
      </c>
      <c r="H924">
        <v>663720</v>
      </c>
      <c r="I924" t="s">
        <v>882</v>
      </c>
      <c r="J924">
        <v>144</v>
      </c>
    </row>
    <row r="925" spans="1:10">
      <c r="A925">
        <v>924</v>
      </c>
      <c r="B925">
        <v>8820</v>
      </c>
      <c r="C925" t="s">
        <v>569</v>
      </c>
      <c r="D925">
        <v>720</v>
      </c>
      <c r="E925" t="s">
        <v>885</v>
      </c>
      <c r="F925" t="s">
        <v>875</v>
      </c>
      <c r="G925" t="s">
        <v>879</v>
      </c>
      <c r="H925">
        <v>663720</v>
      </c>
      <c r="I925" t="s">
        <v>882</v>
      </c>
      <c r="J925">
        <v>144</v>
      </c>
    </row>
    <row r="926" spans="1:10">
      <c r="A926">
        <v>925</v>
      </c>
      <c r="B926">
        <v>8830</v>
      </c>
      <c r="C926" t="s">
        <v>610</v>
      </c>
      <c r="D926">
        <v>720</v>
      </c>
      <c r="E926" t="s">
        <v>885</v>
      </c>
      <c r="F926" t="s">
        <v>875</v>
      </c>
      <c r="G926" t="s">
        <v>879</v>
      </c>
      <c r="H926">
        <v>663720</v>
      </c>
      <c r="I926" t="s">
        <v>882</v>
      </c>
      <c r="J926">
        <v>144</v>
      </c>
    </row>
    <row r="927" spans="1:10">
      <c r="A927">
        <v>926</v>
      </c>
      <c r="B927">
        <v>8840</v>
      </c>
      <c r="C927" t="s">
        <v>423</v>
      </c>
      <c r="D927">
        <v>720</v>
      </c>
      <c r="E927" t="s">
        <v>885</v>
      </c>
      <c r="F927" t="s">
        <v>875</v>
      </c>
      <c r="G927" t="s">
        <v>879</v>
      </c>
      <c r="H927">
        <v>663720</v>
      </c>
      <c r="I927" t="s">
        <v>882</v>
      </c>
      <c r="J927">
        <v>96</v>
      </c>
    </row>
    <row r="928" spans="1:10">
      <c r="A928">
        <v>927</v>
      </c>
      <c r="B928">
        <v>8860</v>
      </c>
      <c r="C928" t="s">
        <v>690</v>
      </c>
      <c r="D928">
        <v>720</v>
      </c>
      <c r="E928" t="s">
        <v>885</v>
      </c>
      <c r="F928" t="s">
        <v>875</v>
      </c>
      <c r="G928" t="s">
        <v>879</v>
      </c>
      <c r="H928">
        <v>663720</v>
      </c>
      <c r="I928" t="s">
        <v>882</v>
      </c>
      <c r="J928">
        <v>120</v>
      </c>
    </row>
    <row r="929" spans="1:10">
      <c r="A929">
        <v>928</v>
      </c>
      <c r="B929">
        <v>8870</v>
      </c>
      <c r="C929" t="s">
        <v>794</v>
      </c>
      <c r="D929">
        <v>720</v>
      </c>
      <c r="E929" t="s">
        <v>885</v>
      </c>
      <c r="F929" t="s">
        <v>875</v>
      </c>
      <c r="G929" t="s">
        <v>879</v>
      </c>
      <c r="H929">
        <v>663720</v>
      </c>
      <c r="I929" t="s">
        <v>882</v>
      </c>
      <c r="J929">
        <v>96</v>
      </c>
    </row>
    <row r="930" spans="1:10">
      <c r="A930">
        <v>929</v>
      </c>
      <c r="B930">
        <v>8890</v>
      </c>
      <c r="C930" t="s">
        <v>363</v>
      </c>
      <c r="D930">
        <v>720</v>
      </c>
      <c r="E930" t="s">
        <v>885</v>
      </c>
      <c r="F930" t="s">
        <v>875</v>
      </c>
      <c r="G930" t="s">
        <v>879</v>
      </c>
      <c r="H930">
        <v>663720</v>
      </c>
      <c r="I930" t="s">
        <v>882</v>
      </c>
      <c r="J930">
        <v>96</v>
      </c>
    </row>
    <row r="931" spans="1:10">
      <c r="A931">
        <v>930</v>
      </c>
      <c r="B931">
        <v>8900</v>
      </c>
      <c r="C931" t="s">
        <v>645</v>
      </c>
      <c r="D931">
        <v>720</v>
      </c>
      <c r="E931" t="s">
        <v>885</v>
      </c>
      <c r="F931" t="s">
        <v>875</v>
      </c>
      <c r="G931" t="s">
        <v>879</v>
      </c>
      <c r="H931">
        <v>663720</v>
      </c>
      <c r="I931" t="s">
        <v>882</v>
      </c>
      <c r="J931">
        <v>144</v>
      </c>
    </row>
    <row r="932" spans="1:10">
      <c r="A932">
        <v>931</v>
      </c>
      <c r="B932">
        <v>8900</v>
      </c>
      <c r="C932" t="s">
        <v>645</v>
      </c>
      <c r="D932">
        <v>8902</v>
      </c>
      <c r="E932" t="s">
        <v>1058</v>
      </c>
      <c r="F932" t="s">
        <v>875</v>
      </c>
      <c r="G932" t="s">
        <v>879</v>
      </c>
      <c r="H932">
        <v>663790</v>
      </c>
      <c r="I932" t="s">
        <v>910</v>
      </c>
      <c r="J932">
        <v>1</v>
      </c>
    </row>
    <row r="933" spans="1:10">
      <c r="A933">
        <v>932</v>
      </c>
      <c r="B933">
        <v>8910</v>
      </c>
      <c r="C933" t="s">
        <v>608</v>
      </c>
      <c r="D933">
        <v>720</v>
      </c>
      <c r="E933" t="s">
        <v>885</v>
      </c>
      <c r="F933" t="s">
        <v>875</v>
      </c>
      <c r="G933" t="s">
        <v>879</v>
      </c>
      <c r="H933">
        <v>663720</v>
      </c>
      <c r="I933" t="s">
        <v>882</v>
      </c>
      <c r="J933">
        <v>144</v>
      </c>
    </row>
    <row r="934" spans="1:10">
      <c r="A934">
        <v>933</v>
      </c>
      <c r="B934">
        <v>8920</v>
      </c>
      <c r="C934" t="s">
        <v>867</v>
      </c>
      <c r="D934">
        <v>720</v>
      </c>
      <c r="E934" t="s">
        <v>885</v>
      </c>
      <c r="F934" t="s">
        <v>875</v>
      </c>
      <c r="G934" t="s">
        <v>879</v>
      </c>
      <c r="H934">
        <v>663720</v>
      </c>
      <c r="I934" t="s">
        <v>882</v>
      </c>
      <c r="J934">
        <v>144</v>
      </c>
    </row>
    <row r="935" spans="1:10">
      <c r="A935">
        <v>934</v>
      </c>
      <c r="B935">
        <v>8930</v>
      </c>
      <c r="C935" t="s">
        <v>277</v>
      </c>
      <c r="D935">
        <v>720</v>
      </c>
      <c r="E935" t="s">
        <v>885</v>
      </c>
      <c r="F935" t="s">
        <v>875</v>
      </c>
      <c r="G935" t="s">
        <v>879</v>
      </c>
      <c r="H935">
        <v>663720</v>
      </c>
      <c r="I935" t="s">
        <v>882</v>
      </c>
      <c r="J935">
        <v>144</v>
      </c>
    </row>
    <row r="936" spans="1:10">
      <c r="A936">
        <v>935</v>
      </c>
      <c r="B936">
        <v>8950</v>
      </c>
      <c r="C936" t="s">
        <v>836</v>
      </c>
      <c r="D936">
        <v>720</v>
      </c>
      <c r="E936" t="s">
        <v>885</v>
      </c>
      <c r="F936" t="s">
        <v>875</v>
      </c>
      <c r="G936" t="s">
        <v>879</v>
      </c>
      <c r="H936">
        <v>663720</v>
      </c>
      <c r="I936" t="s">
        <v>882</v>
      </c>
      <c r="J936">
        <v>96</v>
      </c>
    </row>
    <row r="937" spans="1:10">
      <c r="A937">
        <v>936</v>
      </c>
      <c r="B937">
        <v>8960</v>
      </c>
      <c r="C937" t="s">
        <v>849</v>
      </c>
      <c r="D937">
        <v>720</v>
      </c>
      <c r="E937" t="s">
        <v>885</v>
      </c>
      <c r="F937" t="s">
        <v>875</v>
      </c>
      <c r="G937" t="s">
        <v>879</v>
      </c>
      <c r="H937">
        <v>663720</v>
      </c>
      <c r="I937" t="s">
        <v>882</v>
      </c>
      <c r="J937">
        <v>72</v>
      </c>
    </row>
    <row r="938" spans="1:10">
      <c r="A938">
        <v>937</v>
      </c>
      <c r="B938">
        <v>8970</v>
      </c>
      <c r="C938" t="s">
        <v>627</v>
      </c>
      <c r="D938">
        <v>720</v>
      </c>
      <c r="E938" t="s">
        <v>885</v>
      </c>
      <c r="F938" t="s">
        <v>875</v>
      </c>
      <c r="G938" t="s">
        <v>879</v>
      </c>
      <c r="H938">
        <v>663720</v>
      </c>
      <c r="I938" t="s">
        <v>882</v>
      </c>
      <c r="J938">
        <v>120</v>
      </c>
    </row>
    <row r="939" spans="1:10">
      <c r="A939">
        <v>938</v>
      </c>
      <c r="B939">
        <v>8980</v>
      </c>
      <c r="C939" t="s">
        <v>550</v>
      </c>
      <c r="D939">
        <v>720</v>
      </c>
      <c r="E939" t="s">
        <v>885</v>
      </c>
      <c r="F939" t="s">
        <v>875</v>
      </c>
      <c r="G939" t="s">
        <v>879</v>
      </c>
      <c r="H939">
        <v>663720</v>
      </c>
      <c r="I939" t="s">
        <v>882</v>
      </c>
      <c r="J939">
        <v>120</v>
      </c>
    </row>
    <row r="940" spans="1:10">
      <c r="A940">
        <v>939</v>
      </c>
      <c r="B940">
        <v>8990</v>
      </c>
      <c r="C940" t="s">
        <v>365</v>
      </c>
      <c r="D940">
        <v>720</v>
      </c>
      <c r="E940" t="s">
        <v>885</v>
      </c>
      <c r="F940" t="s">
        <v>875</v>
      </c>
      <c r="G940" t="s">
        <v>879</v>
      </c>
      <c r="H940">
        <v>663720</v>
      </c>
      <c r="I940" t="s">
        <v>882</v>
      </c>
      <c r="J940">
        <v>96</v>
      </c>
    </row>
    <row r="941" spans="1:10">
      <c r="A941">
        <v>940</v>
      </c>
      <c r="B941">
        <v>9000</v>
      </c>
      <c r="C941" t="s">
        <v>1086</v>
      </c>
      <c r="D941">
        <v>50</v>
      </c>
      <c r="E941" t="s">
        <v>1088</v>
      </c>
      <c r="F941" t="s">
        <v>1089</v>
      </c>
      <c r="G941" t="s">
        <v>1088</v>
      </c>
      <c r="H941">
        <v>6550</v>
      </c>
      <c r="I941" t="s">
        <v>1087</v>
      </c>
      <c r="J941">
        <v>12</v>
      </c>
    </row>
    <row r="942" spans="1:10">
      <c r="A942">
        <v>941</v>
      </c>
      <c r="B942">
        <v>9000</v>
      </c>
      <c r="C942" t="s">
        <v>1086</v>
      </c>
      <c r="D942">
        <v>51</v>
      </c>
      <c r="E942" t="s">
        <v>1067</v>
      </c>
      <c r="F942" t="s">
        <v>1068</v>
      </c>
      <c r="G942" t="s">
        <v>1067</v>
      </c>
      <c r="H942">
        <v>6551</v>
      </c>
      <c r="I942" t="s">
        <v>1085</v>
      </c>
      <c r="J942">
        <v>12</v>
      </c>
    </row>
    <row r="943" spans="1:10">
      <c r="A943">
        <v>942</v>
      </c>
      <c r="B943">
        <v>9020</v>
      </c>
      <c r="C943" t="s">
        <v>1084</v>
      </c>
      <c r="D943">
        <v>56</v>
      </c>
      <c r="E943" t="s">
        <v>1069</v>
      </c>
      <c r="F943" t="s">
        <v>1068</v>
      </c>
      <c r="G943" t="s">
        <v>1067</v>
      </c>
      <c r="H943">
        <v>662560</v>
      </c>
      <c r="I943" t="s">
        <v>1066</v>
      </c>
      <c r="J943">
        <v>228</v>
      </c>
    </row>
    <row r="944" spans="1:10">
      <c r="A944">
        <v>943</v>
      </c>
      <c r="B944">
        <v>9030</v>
      </c>
      <c r="C944" t="s">
        <v>1083</v>
      </c>
      <c r="D944">
        <v>560</v>
      </c>
      <c r="E944" t="s">
        <v>1069</v>
      </c>
      <c r="F944" t="s">
        <v>1068</v>
      </c>
      <c r="G944" t="s">
        <v>1067</v>
      </c>
      <c r="H944">
        <v>662560</v>
      </c>
      <c r="I944" t="s">
        <v>1066</v>
      </c>
      <c r="J944">
        <v>240</v>
      </c>
    </row>
    <row r="945" spans="1:10">
      <c r="A945">
        <v>944</v>
      </c>
      <c r="B945">
        <v>9040</v>
      </c>
      <c r="C945" t="s">
        <v>1079</v>
      </c>
      <c r="D945">
        <v>53</v>
      </c>
      <c r="E945" t="s">
        <v>1072</v>
      </c>
      <c r="F945" t="s">
        <v>1073</v>
      </c>
      <c r="G945" t="s">
        <v>1072</v>
      </c>
      <c r="H945">
        <v>662530</v>
      </c>
      <c r="I945" t="s">
        <v>1071</v>
      </c>
      <c r="J945">
        <v>360</v>
      </c>
    </row>
    <row r="946" spans="1:10">
      <c r="A946">
        <v>945</v>
      </c>
      <c r="B946">
        <v>9040</v>
      </c>
      <c r="C946" t="s">
        <v>1079</v>
      </c>
      <c r="D946">
        <v>54</v>
      </c>
      <c r="E946" t="s">
        <v>1081</v>
      </c>
      <c r="F946" t="s">
        <v>1082</v>
      </c>
      <c r="G946" t="s">
        <v>1081</v>
      </c>
      <c r="H946">
        <v>662540</v>
      </c>
      <c r="I946" t="s">
        <v>1080</v>
      </c>
      <c r="J946">
        <v>360</v>
      </c>
    </row>
    <row r="947" spans="1:10">
      <c r="A947">
        <v>946</v>
      </c>
      <c r="B947">
        <v>9040</v>
      </c>
      <c r="C947" t="s">
        <v>1079</v>
      </c>
      <c r="D947">
        <v>59</v>
      </c>
      <c r="E947" t="s">
        <v>1077</v>
      </c>
      <c r="F947" t="s">
        <v>1078</v>
      </c>
      <c r="G947" t="s">
        <v>1077</v>
      </c>
      <c r="H947">
        <v>6559</v>
      </c>
      <c r="I947" t="s">
        <v>1076</v>
      </c>
      <c r="J947">
        <v>360</v>
      </c>
    </row>
    <row r="948" spans="1:10">
      <c r="A948">
        <v>947</v>
      </c>
      <c r="B948">
        <v>9050</v>
      </c>
      <c r="C948" t="s">
        <v>1075</v>
      </c>
      <c r="D948">
        <v>56</v>
      </c>
      <c r="E948" t="s">
        <v>1069</v>
      </c>
      <c r="F948" t="s">
        <v>1068</v>
      </c>
      <c r="G948" t="s">
        <v>1067</v>
      </c>
      <c r="H948">
        <v>662560</v>
      </c>
      <c r="I948" t="s">
        <v>1066</v>
      </c>
      <c r="J948">
        <v>120</v>
      </c>
    </row>
    <row r="949" spans="1:10">
      <c r="A949">
        <v>948</v>
      </c>
      <c r="B949">
        <v>9060</v>
      </c>
      <c r="C949" t="s">
        <v>1074</v>
      </c>
      <c r="D949">
        <v>530</v>
      </c>
      <c r="E949" t="s">
        <v>1072</v>
      </c>
      <c r="F949" t="s">
        <v>1073</v>
      </c>
      <c r="G949" t="s">
        <v>1072</v>
      </c>
      <c r="H949">
        <v>662530</v>
      </c>
      <c r="I949" t="s">
        <v>1071</v>
      </c>
      <c r="J949">
        <v>192</v>
      </c>
    </row>
    <row r="950" spans="1:10">
      <c r="A950">
        <v>949</v>
      </c>
      <c r="B950">
        <v>9070</v>
      </c>
      <c r="C950" t="s">
        <v>1070</v>
      </c>
      <c r="D950">
        <v>530</v>
      </c>
      <c r="E950" t="s">
        <v>1072</v>
      </c>
      <c r="F950" t="s">
        <v>1073</v>
      </c>
      <c r="G950" t="s">
        <v>1072</v>
      </c>
      <c r="H950">
        <v>662530</v>
      </c>
      <c r="I950" t="s">
        <v>1071</v>
      </c>
      <c r="J950">
        <v>228</v>
      </c>
    </row>
    <row r="951" spans="1:10">
      <c r="A951">
        <v>950</v>
      </c>
      <c r="B951">
        <v>9070</v>
      </c>
      <c r="C951" t="s">
        <v>1070</v>
      </c>
      <c r="D951">
        <v>56</v>
      </c>
      <c r="E951" t="s">
        <v>1069</v>
      </c>
      <c r="F951" t="s">
        <v>1068</v>
      </c>
      <c r="G951" t="s">
        <v>1067</v>
      </c>
      <c r="H951">
        <v>662560</v>
      </c>
      <c r="I951" t="s">
        <v>1066</v>
      </c>
      <c r="J951">
        <v>360</v>
      </c>
    </row>
    <row r="952" spans="1:10">
      <c r="A952">
        <v>951</v>
      </c>
      <c r="B952">
        <v>9100</v>
      </c>
      <c r="C952" t="s">
        <v>1065</v>
      </c>
      <c r="D952">
        <v>850</v>
      </c>
      <c r="E952" t="s">
        <v>904</v>
      </c>
      <c r="F952" t="s">
        <v>901</v>
      </c>
      <c r="G952" t="s">
        <v>900</v>
      </c>
      <c r="H952">
        <v>664850</v>
      </c>
      <c r="I952" t="s">
        <v>903</v>
      </c>
      <c r="J952">
        <v>180</v>
      </c>
    </row>
    <row r="953" spans="1:10">
      <c r="A953">
        <v>952</v>
      </c>
      <c r="B953">
        <v>9100</v>
      </c>
      <c r="C953" t="s">
        <v>1065</v>
      </c>
      <c r="D953">
        <v>870</v>
      </c>
      <c r="E953" t="s">
        <v>898</v>
      </c>
      <c r="F953" t="s">
        <v>1023</v>
      </c>
      <c r="G953" t="s">
        <v>1022</v>
      </c>
      <c r="H953">
        <v>664870</v>
      </c>
      <c r="I953" t="s">
        <v>895</v>
      </c>
      <c r="J953">
        <v>180</v>
      </c>
    </row>
    <row r="954" spans="1:10">
      <c r="A954">
        <v>953</v>
      </c>
      <c r="B954">
        <v>9110</v>
      </c>
      <c r="C954" t="s">
        <v>1064</v>
      </c>
      <c r="D954">
        <v>870</v>
      </c>
      <c r="E954" t="s">
        <v>898</v>
      </c>
      <c r="F954" t="s">
        <v>1023</v>
      </c>
      <c r="G954" t="s">
        <v>1022</v>
      </c>
      <c r="H954">
        <v>664870</v>
      </c>
      <c r="I954" t="s">
        <v>895</v>
      </c>
      <c r="J954">
        <v>180</v>
      </c>
    </row>
    <row r="955" spans="1:10">
      <c r="A955">
        <v>954</v>
      </c>
      <c r="B955">
        <v>9120</v>
      </c>
      <c r="C955" t="s">
        <v>1063</v>
      </c>
      <c r="D955">
        <v>870</v>
      </c>
      <c r="E955" t="s">
        <v>898</v>
      </c>
      <c r="F955" t="s">
        <v>1023</v>
      </c>
      <c r="G955" t="s">
        <v>1022</v>
      </c>
      <c r="H955">
        <v>664870</v>
      </c>
      <c r="I955" t="s">
        <v>895</v>
      </c>
      <c r="J955">
        <v>96</v>
      </c>
    </row>
    <row r="956" spans="1:10">
      <c r="A956">
        <v>955</v>
      </c>
      <c r="B956">
        <v>9120</v>
      </c>
      <c r="C956" t="s">
        <v>1063</v>
      </c>
      <c r="D956">
        <v>8910</v>
      </c>
      <c r="E956" t="s">
        <v>1024</v>
      </c>
      <c r="F956" t="s">
        <v>991</v>
      </c>
      <c r="G956" t="s">
        <v>990</v>
      </c>
      <c r="H956">
        <v>664099</v>
      </c>
      <c r="I956" t="s">
        <v>989</v>
      </c>
      <c r="J956">
        <v>1</v>
      </c>
    </row>
    <row r="957" spans="1:10">
      <c r="A957">
        <v>956</v>
      </c>
      <c r="B957">
        <v>9130</v>
      </c>
      <c r="C957" t="s">
        <v>1062</v>
      </c>
      <c r="D957">
        <v>870</v>
      </c>
      <c r="E957" t="s">
        <v>898</v>
      </c>
      <c r="F957" t="s">
        <v>1023</v>
      </c>
      <c r="G957" t="s">
        <v>1022</v>
      </c>
      <c r="H957">
        <v>664870</v>
      </c>
      <c r="I957" t="s">
        <v>895</v>
      </c>
      <c r="J957">
        <v>144</v>
      </c>
    </row>
    <row r="958" spans="1:10">
      <c r="A958">
        <v>957</v>
      </c>
      <c r="B958">
        <v>9140</v>
      </c>
      <c r="C958" t="s">
        <v>1061</v>
      </c>
      <c r="D958">
        <v>7301</v>
      </c>
      <c r="E958" t="s">
        <v>1048</v>
      </c>
      <c r="F958" t="s">
        <v>1047</v>
      </c>
      <c r="G958" t="s">
        <v>1046</v>
      </c>
      <c r="H958">
        <v>6637301</v>
      </c>
      <c r="I958" t="s">
        <v>1045</v>
      </c>
      <c r="J958">
        <v>96</v>
      </c>
    </row>
    <row r="959" spans="1:10">
      <c r="A959">
        <v>958</v>
      </c>
      <c r="B959">
        <v>9140</v>
      </c>
      <c r="C959" t="s">
        <v>1061</v>
      </c>
      <c r="D959">
        <v>850</v>
      </c>
      <c r="E959" t="s">
        <v>904</v>
      </c>
      <c r="F959" t="s">
        <v>901</v>
      </c>
      <c r="G959" t="s">
        <v>900</v>
      </c>
      <c r="H959">
        <v>664850</v>
      </c>
      <c r="I959" t="s">
        <v>903</v>
      </c>
      <c r="J959">
        <v>180</v>
      </c>
    </row>
    <row r="960" spans="1:10">
      <c r="A960">
        <v>959</v>
      </c>
      <c r="B960">
        <v>9140</v>
      </c>
      <c r="C960" t="s">
        <v>1061</v>
      </c>
      <c r="D960">
        <v>870</v>
      </c>
      <c r="E960" t="s">
        <v>898</v>
      </c>
      <c r="F960" t="s">
        <v>1023</v>
      </c>
      <c r="G960" t="s">
        <v>1022</v>
      </c>
      <c r="H960">
        <v>664870</v>
      </c>
      <c r="I960" t="s">
        <v>895</v>
      </c>
      <c r="J960">
        <v>180</v>
      </c>
    </row>
    <row r="961" spans="1:10">
      <c r="A961">
        <v>960</v>
      </c>
      <c r="B961">
        <v>9140</v>
      </c>
      <c r="C961" t="s">
        <v>1061</v>
      </c>
      <c r="D961">
        <v>671</v>
      </c>
      <c r="E961" t="s">
        <v>888</v>
      </c>
      <c r="F961" t="s">
        <v>894</v>
      </c>
      <c r="G961" t="s">
        <v>893</v>
      </c>
      <c r="H961">
        <v>66671</v>
      </c>
      <c r="I961" t="s">
        <v>887</v>
      </c>
      <c r="J961">
        <v>180</v>
      </c>
    </row>
    <row r="962" spans="1:10">
      <c r="A962">
        <v>961</v>
      </c>
      <c r="B962">
        <v>9140</v>
      </c>
      <c r="C962" t="s">
        <v>1061</v>
      </c>
      <c r="D962">
        <v>8910</v>
      </c>
      <c r="E962" t="s">
        <v>1024</v>
      </c>
      <c r="F962" t="s">
        <v>991</v>
      </c>
      <c r="G962" t="s">
        <v>990</v>
      </c>
      <c r="H962">
        <v>664099</v>
      </c>
      <c r="I962" t="s">
        <v>989</v>
      </c>
      <c r="J962">
        <v>1</v>
      </c>
    </row>
    <row r="963" spans="1:10">
      <c r="A963">
        <v>962</v>
      </c>
      <c r="B963">
        <v>9150</v>
      </c>
      <c r="C963" t="s">
        <v>1060</v>
      </c>
      <c r="D963">
        <v>870</v>
      </c>
      <c r="E963" t="s">
        <v>898</v>
      </c>
      <c r="F963" t="s">
        <v>1023</v>
      </c>
      <c r="G963" t="s">
        <v>1022</v>
      </c>
      <c r="H963">
        <v>664870</v>
      </c>
      <c r="I963" t="s">
        <v>895</v>
      </c>
      <c r="J963">
        <v>180</v>
      </c>
    </row>
    <row r="964" spans="1:10">
      <c r="A964">
        <v>963</v>
      </c>
      <c r="B964">
        <v>9160</v>
      </c>
      <c r="C964" t="s">
        <v>1059</v>
      </c>
      <c r="D964">
        <v>850</v>
      </c>
      <c r="E964" t="s">
        <v>904</v>
      </c>
      <c r="F964" t="s">
        <v>901</v>
      </c>
      <c r="G964" t="s">
        <v>900</v>
      </c>
      <c r="H964">
        <v>664850</v>
      </c>
      <c r="I964" t="s">
        <v>903</v>
      </c>
      <c r="J964">
        <v>180</v>
      </c>
    </row>
    <row r="965" spans="1:10">
      <c r="A965">
        <v>964</v>
      </c>
      <c r="B965">
        <v>9160</v>
      </c>
      <c r="C965" t="s">
        <v>1059</v>
      </c>
      <c r="D965">
        <v>671</v>
      </c>
      <c r="E965" t="s">
        <v>888</v>
      </c>
      <c r="F965" t="s">
        <v>894</v>
      </c>
      <c r="G965" t="s">
        <v>893</v>
      </c>
      <c r="H965">
        <v>66671</v>
      </c>
      <c r="I965" t="s">
        <v>887</v>
      </c>
      <c r="J965">
        <v>1</v>
      </c>
    </row>
    <row r="966" spans="1:10">
      <c r="A966">
        <v>965</v>
      </c>
      <c r="B966">
        <v>9160</v>
      </c>
      <c r="C966" t="s">
        <v>1059</v>
      </c>
      <c r="D966">
        <v>860</v>
      </c>
      <c r="E966" t="s">
        <v>968</v>
      </c>
      <c r="F966" t="s">
        <v>967</v>
      </c>
      <c r="G966" t="s">
        <v>966</v>
      </c>
      <c r="H966">
        <v>664860</v>
      </c>
      <c r="I966" t="s">
        <v>965</v>
      </c>
      <c r="J966">
        <v>120</v>
      </c>
    </row>
    <row r="967" spans="1:10">
      <c r="A967">
        <v>966</v>
      </c>
      <c r="B967">
        <v>9160</v>
      </c>
      <c r="C967" t="s">
        <v>1059</v>
      </c>
      <c r="D967">
        <v>8910</v>
      </c>
      <c r="E967" t="s">
        <v>1024</v>
      </c>
      <c r="F967" t="s">
        <v>991</v>
      </c>
      <c r="G967" t="s">
        <v>990</v>
      </c>
      <c r="H967">
        <v>664099</v>
      </c>
      <c r="I967" t="s">
        <v>989</v>
      </c>
      <c r="J967">
        <v>1</v>
      </c>
    </row>
    <row r="968" spans="1:10">
      <c r="A968">
        <v>967</v>
      </c>
      <c r="B968">
        <v>9160</v>
      </c>
      <c r="C968" t="s">
        <v>1059</v>
      </c>
      <c r="D968">
        <v>870</v>
      </c>
      <c r="E968" t="s">
        <v>898</v>
      </c>
      <c r="F968" t="s">
        <v>1023</v>
      </c>
      <c r="G968" t="s">
        <v>1022</v>
      </c>
      <c r="H968">
        <v>664870</v>
      </c>
      <c r="I968" t="s">
        <v>895</v>
      </c>
      <c r="J968">
        <v>180</v>
      </c>
    </row>
    <row r="969" spans="1:10">
      <c r="A969">
        <v>968</v>
      </c>
      <c r="B969">
        <v>9160</v>
      </c>
      <c r="C969" t="s">
        <v>1059</v>
      </c>
      <c r="D969">
        <v>8902</v>
      </c>
      <c r="E969" t="s">
        <v>1058</v>
      </c>
      <c r="F969" t="s">
        <v>967</v>
      </c>
      <c r="G969" t="s">
        <v>966</v>
      </c>
      <c r="H969">
        <v>6648902</v>
      </c>
      <c r="I969" t="s">
        <v>1057</v>
      </c>
      <c r="J969">
        <v>1</v>
      </c>
    </row>
    <row r="970" spans="1:10">
      <c r="A970">
        <v>969</v>
      </c>
      <c r="B970">
        <v>9170</v>
      </c>
      <c r="C970" t="s">
        <v>1056</v>
      </c>
      <c r="D970">
        <v>7302</v>
      </c>
      <c r="E970" t="s">
        <v>972</v>
      </c>
      <c r="F970" t="s">
        <v>1023</v>
      </c>
      <c r="G970" t="s">
        <v>1022</v>
      </c>
      <c r="H970">
        <v>6637302</v>
      </c>
      <c r="I970" t="s">
        <v>969</v>
      </c>
      <c r="J970">
        <v>180</v>
      </c>
    </row>
    <row r="971" spans="1:10">
      <c r="A971">
        <v>970</v>
      </c>
      <c r="B971">
        <v>9170</v>
      </c>
      <c r="C971" t="s">
        <v>1056</v>
      </c>
      <c r="D971">
        <v>850</v>
      </c>
      <c r="E971" t="s">
        <v>904</v>
      </c>
      <c r="F971" t="s">
        <v>901</v>
      </c>
      <c r="G971" t="s">
        <v>900</v>
      </c>
      <c r="H971">
        <v>664850</v>
      </c>
      <c r="I971" t="s">
        <v>903</v>
      </c>
      <c r="J971">
        <v>180</v>
      </c>
    </row>
    <row r="972" spans="1:10">
      <c r="A972">
        <v>971</v>
      </c>
      <c r="B972">
        <v>9170</v>
      </c>
      <c r="C972" t="s">
        <v>1056</v>
      </c>
      <c r="D972">
        <v>870</v>
      </c>
      <c r="E972" t="s">
        <v>898</v>
      </c>
      <c r="F972" t="s">
        <v>1023</v>
      </c>
      <c r="G972" t="s">
        <v>1022</v>
      </c>
      <c r="H972">
        <v>664870</v>
      </c>
      <c r="I972" t="s">
        <v>895</v>
      </c>
      <c r="J972">
        <v>180</v>
      </c>
    </row>
    <row r="973" spans="1:10">
      <c r="A973">
        <v>972</v>
      </c>
      <c r="B973">
        <v>9180</v>
      </c>
      <c r="C973" t="s">
        <v>1055</v>
      </c>
      <c r="D973">
        <v>870</v>
      </c>
      <c r="E973" t="s">
        <v>898</v>
      </c>
      <c r="F973" t="s">
        <v>1054</v>
      </c>
      <c r="G973" t="s">
        <v>1053</v>
      </c>
      <c r="H973">
        <v>664870</v>
      </c>
      <c r="I973" t="s">
        <v>895</v>
      </c>
      <c r="J973">
        <v>0</v>
      </c>
    </row>
    <row r="974" spans="1:10">
      <c r="A974">
        <v>973</v>
      </c>
      <c r="B974">
        <v>9190</v>
      </c>
      <c r="C974" t="s">
        <v>1052</v>
      </c>
      <c r="D974">
        <v>870</v>
      </c>
      <c r="E974" t="s">
        <v>898</v>
      </c>
      <c r="F974" t="s">
        <v>1023</v>
      </c>
      <c r="G974" t="s">
        <v>1022</v>
      </c>
      <c r="H974">
        <v>664870</v>
      </c>
      <c r="I974" t="s">
        <v>895</v>
      </c>
      <c r="J974">
        <v>180</v>
      </c>
    </row>
    <row r="975" spans="1:10">
      <c r="A975">
        <v>974</v>
      </c>
      <c r="B975">
        <v>9190</v>
      </c>
      <c r="C975" t="s">
        <v>1052</v>
      </c>
      <c r="D975">
        <v>850</v>
      </c>
      <c r="E975" t="s">
        <v>904</v>
      </c>
      <c r="F975" t="s">
        <v>901</v>
      </c>
      <c r="G975" t="s">
        <v>900</v>
      </c>
      <c r="H975">
        <v>664850</v>
      </c>
      <c r="I975" t="s">
        <v>903</v>
      </c>
      <c r="J975">
        <v>180</v>
      </c>
    </row>
    <row r="976" spans="1:10">
      <c r="A976">
        <v>975</v>
      </c>
      <c r="B976">
        <v>9190</v>
      </c>
      <c r="C976" t="s">
        <v>1052</v>
      </c>
      <c r="D976">
        <v>890</v>
      </c>
      <c r="E976" t="s">
        <v>997</v>
      </c>
      <c r="F976" t="s">
        <v>996</v>
      </c>
      <c r="G976" t="s">
        <v>995</v>
      </c>
      <c r="H976">
        <v>664890</v>
      </c>
      <c r="I976" t="s">
        <v>994</v>
      </c>
      <c r="J976">
        <v>1</v>
      </c>
    </row>
    <row r="977" spans="1:10">
      <c r="A977">
        <v>976</v>
      </c>
      <c r="B977">
        <v>9190</v>
      </c>
      <c r="C977" t="s">
        <v>1052</v>
      </c>
      <c r="D977">
        <v>89100</v>
      </c>
      <c r="E977" t="s">
        <v>992</v>
      </c>
      <c r="F977" t="s">
        <v>991</v>
      </c>
      <c r="G977" t="s">
        <v>990</v>
      </c>
      <c r="H977">
        <v>664099</v>
      </c>
      <c r="I977" t="s">
        <v>989</v>
      </c>
      <c r="J977">
        <v>60</v>
      </c>
    </row>
    <row r="978" spans="1:10">
      <c r="A978">
        <v>977</v>
      </c>
      <c r="B978">
        <v>9192</v>
      </c>
      <c r="C978" t="s">
        <v>1052</v>
      </c>
      <c r="D978">
        <v>88</v>
      </c>
      <c r="E978" t="s">
        <v>1051</v>
      </c>
      <c r="F978" t="s">
        <v>938</v>
      </c>
      <c r="G978" t="s">
        <v>937</v>
      </c>
      <c r="H978">
        <v>664882</v>
      </c>
      <c r="I978" t="s">
        <v>944</v>
      </c>
      <c r="J978">
        <v>120</v>
      </c>
    </row>
    <row r="979" spans="1:10">
      <c r="A979">
        <v>978</v>
      </c>
      <c r="B979">
        <v>9200</v>
      </c>
      <c r="C979" t="s">
        <v>1050</v>
      </c>
      <c r="D979">
        <v>860</v>
      </c>
      <c r="E979" t="s">
        <v>968</v>
      </c>
      <c r="F979" t="s">
        <v>901</v>
      </c>
      <c r="G979" t="s">
        <v>900</v>
      </c>
      <c r="H979">
        <v>664860</v>
      </c>
      <c r="I979" t="s">
        <v>965</v>
      </c>
      <c r="J979">
        <v>108</v>
      </c>
    </row>
    <row r="980" spans="1:10">
      <c r="A980">
        <v>979</v>
      </c>
      <c r="B980">
        <v>9210</v>
      </c>
      <c r="C980" t="s">
        <v>1049</v>
      </c>
      <c r="D980">
        <v>860</v>
      </c>
      <c r="E980" t="s">
        <v>968</v>
      </c>
      <c r="F980" t="s">
        <v>901</v>
      </c>
      <c r="G980" t="s">
        <v>900</v>
      </c>
      <c r="H980">
        <v>664860</v>
      </c>
      <c r="I980" t="s">
        <v>965</v>
      </c>
      <c r="J980">
        <v>96</v>
      </c>
    </row>
    <row r="981" spans="1:10">
      <c r="A981">
        <v>980</v>
      </c>
      <c r="B981">
        <v>9220</v>
      </c>
      <c r="C981" t="s">
        <v>1044</v>
      </c>
      <c r="D981">
        <v>7301</v>
      </c>
      <c r="E981" t="s">
        <v>1048</v>
      </c>
      <c r="F981" t="s">
        <v>1047</v>
      </c>
      <c r="G981" t="s">
        <v>1046</v>
      </c>
      <c r="H981">
        <v>6637301</v>
      </c>
      <c r="I981" t="s">
        <v>1045</v>
      </c>
      <c r="J981">
        <v>72</v>
      </c>
    </row>
    <row r="982" spans="1:10">
      <c r="A982">
        <v>981</v>
      </c>
      <c r="B982">
        <v>9220</v>
      </c>
      <c r="C982" t="s">
        <v>1044</v>
      </c>
      <c r="D982">
        <v>860</v>
      </c>
      <c r="E982" t="s">
        <v>968</v>
      </c>
      <c r="F982" t="s">
        <v>901</v>
      </c>
      <c r="G982" t="s">
        <v>900</v>
      </c>
      <c r="H982">
        <v>664860</v>
      </c>
      <c r="I982" t="s">
        <v>965</v>
      </c>
      <c r="J982">
        <v>72</v>
      </c>
    </row>
    <row r="983" spans="1:10">
      <c r="A983">
        <v>982</v>
      </c>
      <c r="B983">
        <v>9230</v>
      </c>
      <c r="C983" t="s">
        <v>1043</v>
      </c>
      <c r="D983">
        <v>860</v>
      </c>
      <c r="E983" t="s">
        <v>968</v>
      </c>
      <c r="F983" t="s">
        <v>901</v>
      </c>
      <c r="G983" t="s">
        <v>900</v>
      </c>
      <c r="H983">
        <v>664860</v>
      </c>
      <c r="I983" t="s">
        <v>965</v>
      </c>
      <c r="J983">
        <v>72</v>
      </c>
    </row>
    <row r="984" spans="1:10">
      <c r="A984">
        <v>983</v>
      </c>
      <c r="B984">
        <v>9240</v>
      </c>
      <c r="C984" t="s">
        <v>1042</v>
      </c>
      <c r="D984">
        <v>860</v>
      </c>
      <c r="E984" t="s">
        <v>968</v>
      </c>
      <c r="F984" t="s">
        <v>901</v>
      </c>
      <c r="G984" t="s">
        <v>900</v>
      </c>
      <c r="H984">
        <v>664860</v>
      </c>
      <c r="I984" t="s">
        <v>965</v>
      </c>
      <c r="J984">
        <v>72</v>
      </c>
    </row>
    <row r="985" spans="1:10">
      <c r="A985">
        <v>984</v>
      </c>
      <c r="B985">
        <v>9250</v>
      </c>
      <c r="C985" t="s">
        <v>1041</v>
      </c>
      <c r="D985">
        <v>860</v>
      </c>
      <c r="E985" t="s">
        <v>968</v>
      </c>
      <c r="F985" t="s">
        <v>901</v>
      </c>
      <c r="G985" t="s">
        <v>900</v>
      </c>
      <c r="H985">
        <v>664860</v>
      </c>
      <c r="I985" t="s">
        <v>965</v>
      </c>
      <c r="J985">
        <v>168</v>
      </c>
    </row>
    <row r="986" spans="1:10">
      <c r="A986">
        <v>985</v>
      </c>
      <c r="B986">
        <v>9260</v>
      </c>
      <c r="C986" t="s">
        <v>1040</v>
      </c>
      <c r="D986">
        <v>860</v>
      </c>
      <c r="E986" t="s">
        <v>968</v>
      </c>
      <c r="F986" t="s">
        <v>901</v>
      </c>
      <c r="G986" t="s">
        <v>900</v>
      </c>
      <c r="H986">
        <v>664860</v>
      </c>
      <c r="I986" t="s">
        <v>965</v>
      </c>
      <c r="J986">
        <v>84</v>
      </c>
    </row>
    <row r="987" spans="1:10">
      <c r="A987">
        <v>986</v>
      </c>
      <c r="B987">
        <v>9280</v>
      </c>
      <c r="C987" t="s">
        <v>1039</v>
      </c>
      <c r="D987">
        <v>870</v>
      </c>
      <c r="E987" t="s">
        <v>898</v>
      </c>
      <c r="F987" t="s">
        <v>901</v>
      </c>
      <c r="G987" t="s">
        <v>900</v>
      </c>
      <c r="H987">
        <v>664870</v>
      </c>
      <c r="I987" t="s">
        <v>895</v>
      </c>
      <c r="J987">
        <v>276</v>
      </c>
    </row>
    <row r="988" spans="1:10">
      <c r="A988">
        <v>987</v>
      </c>
      <c r="B988">
        <v>9290</v>
      </c>
      <c r="C988" t="s">
        <v>1038</v>
      </c>
      <c r="D988">
        <v>860</v>
      </c>
      <c r="E988" t="s">
        <v>968</v>
      </c>
      <c r="F988" t="s">
        <v>901</v>
      </c>
      <c r="G988" t="s">
        <v>900</v>
      </c>
      <c r="H988">
        <v>664870</v>
      </c>
      <c r="I988" t="s">
        <v>895</v>
      </c>
      <c r="J988">
        <v>96</v>
      </c>
    </row>
    <row r="989" spans="1:10">
      <c r="A989">
        <v>988</v>
      </c>
      <c r="B989">
        <v>9300</v>
      </c>
      <c r="C989" t="s">
        <v>1037</v>
      </c>
      <c r="D989">
        <v>870</v>
      </c>
      <c r="E989" t="s">
        <v>898</v>
      </c>
      <c r="F989" t="s">
        <v>1029</v>
      </c>
      <c r="G989" t="s">
        <v>1028</v>
      </c>
      <c r="H989">
        <v>664870</v>
      </c>
      <c r="I989" t="s">
        <v>895</v>
      </c>
      <c r="J989">
        <v>96</v>
      </c>
    </row>
    <row r="990" spans="1:10">
      <c r="A990">
        <v>989</v>
      </c>
      <c r="B990">
        <v>9310</v>
      </c>
      <c r="C990" t="s">
        <v>1036</v>
      </c>
      <c r="D990">
        <v>870</v>
      </c>
      <c r="E990" t="s">
        <v>898</v>
      </c>
      <c r="F990" t="s">
        <v>1029</v>
      </c>
      <c r="G990" t="s">
        <v>1028</v>
      </c>
      <c r="H990">
        <v>664870</v>
      </c>
      <c r="I990" t="s">
        <v>895</v>
      </c>
      <c r="J990">
        <v>72</v>
      </c>
    </row>
    <row r="991" spans="1:10">
      <c r="A991">
        <v>990</v>
      </c>
      <c r="B991">
        <v>9320</v>
      </c>
      <c r="C991" t="s">
        <v>1035</v>
      </c>
      <c r="D991">
        <v>870</v>
      </c>
      <c r="E991" t="s">
        <v>898</v>
      </c>
      <c r="F991" t="s">
        <v>1029</v>
      </c>
      <c r="G991" t="s">
        <v>1028</v>
      </c>
      <c r="H991">
        <v>664870</v>
      </c>
      <c r="I991" t="s">
        <v>895</v>
      </c>
      <c r="J991">
        <v>96</v>
      </c>
    </row>
    <row r="992" spans="1:10">
      <c r="A992">
        <v>991</v>
      </c>
      <c r="B992">
        <v>9330</v>
      </c>
      <c r="C992" t="s">
        <v>1034</v>
      </c>
      <c r="D992">
        <v>870</v>
      </c>
      <c r="E992" t="s">
        <v>898</v>
      </c>
      <c r="F992" t="s">
        <v>1029</v>
      </c>
      <c r="G992" t="s">
        <v>1028</v>
      </c>
      <c r="H992">
        <v>664870</v>
      </c>
      <c r="I992" t="s">
        <v>895</v>
      </c>
      <c r="J992">
        <v>96</v>
      </c>
    </row>
    <row r="993" spans="1:10">
      <c r="A993">
        <v>992</v>
      </c>
      <c r="B993">
        <v>9340</v>
      </c>
      <c r="C993" t="s">
        <v>1033</v>
      </c>
      <c r="D993">
        <v>870</v>
      </c>
      <c r="E993" t="s">
        <v>898</v>
      </c>
      <c r="F993" t="s">
        <v>1029</v>
      </c>
      <c r="G993" t="s">
        <v>1028</v>
      </c>
      <c r="H993">
        <v>664870</v>
      </c>
      <c r="I993" t="s">
        <v>895</v>
      </c>
      <c r="J993">
        <v>96</v>
      </c>
    </row>
    <row r="994" spans="1:10">
      <c r="A994">
        <v>993</v>
      </c>
      <c r="B994">
        <v>9350</v>
      </c>
      <c r="C994" t="s">
        <v>1032</v>
      </c>
      <c r="D994">
        <v>870</v>
      </c>
      <c r="E994" t="s">
        <v>898</v>
      </c>
      <c r="F994" t="s">
        <v>1029</v>
      </c>
      <c r="G994" t="s">
        <v>1028</v>
      </c>
      <c r="H994">
        <v>664870</v>
      </c>
      <c r="I994" t="s">
        <v>895</v>
      </c>
      <c r="J994">
        <v>120</v>
      </c>
    </row>
    <row r="995" spans="1:10">
      <c r="A995">
        <v>994</v>
      </c>
      <c r="B995">
        <v>9370</v>
      </c>
      <c r="C995" t="s">
        <v>1031</v>
      </c>
      <c r="D995">
        <v>720</v>
      </c>
      <c r="E995" t="s">
        <v>885</v>
      </c>
      <c r="F995" t="s">
        <v>1029</v>
      </c>
      <c r="G995" t="s">
        <v>1028</v>
      </c>
      <c r="H995">
        <v>663720</v>
      </c>
      <c r="I995" t="s">
        <v>882</v>
      </c>
      <c r="J995">
        <v>120</v>
      </c>
    </row>
    <row r="996" spans="1:10">
      <c r="A996">
        <v>995</v>
      </c>
      <c r="B996">
        <v>9370</v>
      </c>
      <c r="C996" t="s">
        <v>1031</v>
      </c>
      <c r="D996">
        <v>870</v>
      </c>
      <c r="E996" t="s">
        <v>898</v>
      </c>
      <c r="F996" t="s">
        <v>1029</v>
      </c>
      <c r="G996" t="s">
        <v>1028</v>
      </c>
      <c r="H996">
        <v>664870</v>
      </c>
      <c r="I996" t="s">
        <v>895</v>
      </c>
      <c r="J996">
        <v>120</v>
      </c>
    </row>
    <row r="997" spans="1:10">
      <c r="A997">
        <v>996</v>
      </c>
      <c r="B997">
        <v>9390</v>
      </c>
      <c r="C997" t="s">
        <v>1030</v>
      </c>
      <c r="D997">
        <v>870</v>
      </c>
      <c r="E997" t="s">
        <v>898</v>
      </c>
      <c r="F997" t="s">
        <v>1029</v>
      </c>
      <c r="G997" t="s">
        <v>1028</v>
      </c>
      <c r="H997">
        <v>664870</v>
      </c>
      <c r="I997" t="s">
        <v>895</v>
      </c>
      <c r="J997">
        <v>96</v>
      </c>
    </row>
    <row r="998" spans="1:10">
      <c r="A998">
        <v>997</v>
      </c>
      <c r="B998">
        <v>9400</v>
      </c>
      <c r="C998" t="s">
        <v>1027</v>
      </c>
      <c r="D998">
        <v>810</v>
      </c>
      <c r="E998" t="s">
        <v>158</v>
      </c>
      <c r="F998" t="s">
        <v>963</v>
      </c>
      <c r="G998" t="s">
        <v>158</v>
      </c>
      <c r="H998">
        <v>664810</v>
      </c>
      <c r="I998" t="s">
        <v>1016</v>
      </c>
      <c r="J998">
        <v>168</v>
      </c>
    </row>
    <row r="999" spans="1:10">
      <c r="A999">
        <v>998</v>
      </c>
      <c r="B999">
        <v>9410</v>
      </c>
      <c r="C999" t="s">
        <v>1026</v>
      </c>
      <c r="D999">
        <v>810</v>
      </c>
      <c r="E999" t="s">
        <v>158</v>
      </c>
      <c r="F999" t="s">
        <v>963</v>
      </c>
      <c r="G999" t="s">
        <v>158</v>
      </c>
      <c r="H999">
        <v>664810</v>
      </c>
      <c r="I999" t="s">
        <v>1016</v>
      </c>
      <c r="J999">
        <v>168</v>
      </c>
    </row>
    <row r="1000" spans="1:10">
      <c r="A1000">
        <v>999</v>
      </c>
      <c r="B1000">
        <v>9420</v>
      </c>
      <c r="C1000" t="s">
        <v>1025</v>
      </c>
      <c r="D1000">
        <v>850</v>
      </c>
      <c r="E1000" t="s">
        <v>904</v>
      </c>
      <c r="F1000" t="s">
        <v>963</v>
      </c>
      <c r="G1000" t="s">
        <v>158</v>
      </c>
      <c r="H1000">
        <v>664850</v>
      </c>
      <c r="I1000" t="s">
        <v>903</v>
      </c>
      <c r="J1000">
        <v>168</v>
      </c>
    </row>
    <row r="1001" spans="1:10">
      <c r="A1001">
        <v>1000</v>
      </c>
      <c r="B1001">
        <v>9420</v>
      </c>
      <c r="C1001" t="s">
        <v>1025</v>
      </c>
      <c r="D1001">
        <v>810</v>
      </c>
      <c r="E1001" t="s">
        <v>158</v>
      </c>
      <c r="F1001" t="s">
        <v>963</v>
      </c>
      <c r="G1001" t="s">
        <v>158</v>
      </c>
      <c r="H1001">
        <v>664810</v>
      </c>
      <c r="I1001" t="s">
        <v>1016</v>
      </c>
      <c r="J1001">
        <v>168</v>
      </c>
    </row>
    <row r="1002" spans="1:10">
      <c r="A1002">
        <v>1001</v>
      </c>
      <c r="B1002">
        <v>9420</v>
      </c>
      <c r="C1002" t="s">
        <v>1025</v>
      </c>
      <c r="D1002">
        <v>8910</v>
      </c>
      <c r="E1002" t="s">
        <v>1024</v>
      </c>
      <c r="F1002" t="s">
        <v>991</v>
      </c>
      <c r="G1002" t="s">
        <v>990</v>
      </c>
      <c r="H1002">
        <v>664099</v>
      </c>
      <c r="I1002" t="s">
        <v>989</v>
      </c>
      <c r="J1002">
        <v>1</v>
      </c>
    </row>
    <row r="1003" spans="1:10">
      <c r="A1003">
        <v>1002</v>
      </c>
      <c r="B1003">
        <v>9430</v>
      </c>
      <c r="C1003" t="s">
        <v>229</v>
      </c>
      <c r="D1003">
        <v>810</v>
      </c>
      <c r="E1003" t="s">
        <v>158</v>
      </c>
      <c r="F1003" t="s">
        <v>963</v>
      </c>
      <c r="G1003" t="s">
        <v>158</v>
      </c>
      <c r="H1003">
        <v>664810</v>
      </c>
      <c r="I1003" t="s">
        <v>1016</v>
      </c>
      <c r="J1003">
        <v>168</v>
      </c>
    </row>
    <row r="1004" spans="1:10">
      <c r="A1004">
        <v>1003</v>
      </c>
      <c r="B1004">
        <v>9430</v>
      </c>
      <c r="C1004" t="s">
        <v>229</v>
      </c>
      <c r="D1004">
        <v>850</v>
      </c>
      <c r="E1004" t="s">
        <v>904</v>
      </c>
      <c r="F1004" t="s">
        <v>875</v>
      </c>
      <c r="G1004" t="s">
        <v>879</v>
      </c>
      <c r="H1004">
        <v>664850</v>
      </c>
      <c r="I1004" t="s">
        <v>903</v>
      </c>
      <c r="J1004">
        <v>72</v>
      </c>
    </row>
    <row r="1005" spans="1:10">
      <c r="A1005">
        <v>1004</v>
      </c>
      <c r="B1005">
        <v>9430</v>
      </c>
      <c r="C1005" t="s">
        <v>229</v>
      </c>
      <c r="D1005">
        <v>8910</v>
      </c>
      <c r="E1005" t="s">
        <v>1024</v>
      </c>
      <c r="F1005" t="s">
        <v>991</v>
      </c>
      <c r="G1005" t="s">
        <v>990</v>
      </c>
      <c r="H1005">
        <v>664099</v>
      </c>
      <c r="I1005" t="s">
        <v>989</v>
      </c>
      <c r="J1005">
        <v>1</v>
      </c>
    </row>
    <row r="1006" spans="1:10">
      <c r="A1006">
        <v>1005</v>
      </c>
      <c r="B1006">
        <v>9440</v>
      </c>
      <c r="C1006" t="s">
        <v>1019</v>
      </c>
      <c r="D1006">
        <v>7302</v>
      </c>
      <c r="E1006" t="s">
        <v>972</v>
      </c>
      <c r="F1006" t="s">
        <v>1023</v>
      </c>
      <c r="G1006" t="s">
        <v>1022</v>
      </c>
      <c r="H1006">
        <v>6637302</v>
      </c>
      <c r="I1006" t="s">
        <v>969</v>
      </c>
      <c r="J1006">
        <v>1</v>
      </c>
    </row>
    <row r="1007" spans="1:10">
      <c r="A1007">
        <v>1006</v>
      </c>
      <c r="B1007">
        <v>9440</v>
      </c>
      <c r="C1007" t="s">
        <v>1019</v>
      </c>
      <c r="D1007">
        <v>890</v>
      </c>
      <c r="E1007" t="s">
        <v>997</v>
      </c>
      <c r="F1007" t="s">
        <v>1021</v>
      </c>
      <c r="G1007" t="s">
        <v>1020</v>
      </c>
      <c r="H1007">
        <v>664890</v>
      </c>
      <c r="I1007" t="s">
        <v>994</v>
      </c>
      <c r="J1007">
        <v>1</v>
      </c>
    </row>
    <row r="1008" spans="1:10">
      <c r="A1008">
        <v>1007</v>
      </c>
      <c r="B1008">
        <v>9440</v>
      </c>
      <c r="C1008" t="s">
        <v>1019</v>
      </c>
      <c r="D1008">
        <v>810</v>
      </c>
      <c r="E1008" t="s">
        <v>158</v>
      </c>
      <c r="F1008" t="s">
        <v>963</v>
      </c>
      <c r="G1008" t="s">
        <v>158</v>
      </c>
      <c r="H1008">
        <v>664810</v>
      </c>
      <c r="I1008" t="s">
        <v>1016</v>
      </c>
      <c r="J1008">
        <v>168</v>
      </c>
    </row>
    <row r="1009" spans="1:10">
      <c r="A1009">
        <v>1008</v>
      </c>
      <c r="B1009">
        <v>9450</v>
      </c>
      <c r="C1009" t="s">
        <v>611</v>
      </c>
      <c r="D1009">
        <v>810</v>
      </c>
      <c r="E1009" t="s">
        <v>158</v>
      </c>
      <c r="F1009" t="s">
        <v>963</v>
      </c>
      <c r="G1009" t="s">
        <v>158</v>
      </c>
      <c r="H1009">
        <v>664810</v>
      </c>
      <c r="I1009" t="s">
        <v>1016</v>
      </c>
      <c r="J1009">
        <v>168</v>
      </c>
    </row>
    <row r="1010" spans="1:10">
      <c r="A1010">
        <v>1009</v>
      </c>
      <c r="B1010">
        <v>9450</v>
      </c>
      <c r="C1010" t="s">
        <v>611</v>
      </c>
      <c r="D1010">
        <v>720</v>
      </c>
      <c r="E1010" t="s">
        <v>885</v>
      </c>
      <c r="F1010" t="s">
        <v>875</v>
      </c>
      <c r="G1010" t="s">
        <v>879</v>
      </c>
      <c r="H1010">
        <v>663720</v>
      </c>
      <c r="I1010" t="s">
        <v>882</v>
      </c>
      <c r="J1010">
        <v>168</v>
      </c>
    </row>
    <row r="1011" spans="1:10">
      <c r="A1011">
        <v>1010</v>
      </c>
      <c r="B1011">
        <v>9450</v>
      </c>
      <c r="C1011" t="s">
        <v>611</v>
      </c>
      <c r="D1011">
        <v>850</v>
      </c>
      <c r="E1011" t="s">
        <v>904</v>
      </c>
      <c r="F1011" t="s">
        <v>901</v>
      </c>
      <c r="G1011" t="s">
        <v>900</v>
      </c>
      <c r="H1011">
        <v>664850</v>
      </c>
      <c r="I1011" t="s">
        <v>903</v>
      </c>
      <c r="J1011">
        <v>180</v>
      </c>
    </row>
    <row r="1012" spans="1:10">
      <c r="A1012">
        <v>1011</v>
      </c>
      <c r="B1012">
        <v>9460</v>
      </c>
      <c r="C1012" t="s">
        <v>1018</v>
      </c>
      <c r="D1012">
        <v>700</v>
      </c>
      <c r="E1012" t="s">
        <v>926</v>
      </c>
      <c r="F1012" t="s">
        <v>931</v>
      </c>
      <c r="G1012" t="s">
        <v>930</v>
      </c>
      <c r="H1012">
        <v>663700</v>
      </c>
      <c r="I1012" t="s">
        <v>923</v>
      </c>
      <c r="J1012">
        <v>144</v>
      </c>
    </row>
    <row r="1013" spans="1:10">
      <c r="A1013">
        <v>1012</v>
      </c>
      <c r="B1013">
        <v>9460</v>
      </c>
      <c r="C1013" t="s">
        <v>1018</v>
      </c>
      <c r="D1013">
        <v>810</v>
      </c>
      <c r="E1013" t="s">
        <v>158</v>
      </c>
      <c r="F1013" t="s">
        <v>963</v>
      </c>
      <c r="G1013" t="s">
        <v>158</v>
      </c>
      <c r="H1013">
        <v>664810</v>
      </c>
      <c r="I1013" t="s">
        <v>1016</v>
      </c>
      <c r="J1013">
        <v>144</v>
      </c>
    </row>
    <row r="1014" spans="1:10">
      <c r="A1014">
        <v>1013</v>
      </c>
      <c r="B1014">
        <v>9470</v>
      </c>
      <c r="C1014" t="s">
        <v>612</v>
      </c>
      <c r="D1014">
        <v>700</v>
      </c>
      <c r="E1014" t="s">
        <v>926</v>
      </c>
      <c r="F1014" t="s">
        <v>931</v>
      </c>
      <c r="G1014" t="s">
        <v>930</v>
      </c>
      <c r="H1014">
        <v>663700</v>
      </c>
      <c r="I1014" t="s">
        <v>923</v>
      </c>
      <c r="J1014">
        <v>120</v>
      </c>
    </row>
    <row r="1015" spans="1:10">
      <c r="A1015">
        <v>1014</v>
      </c>
      <c r="B1015">
        <v>9470</v>
      </c>
      <c r="C1015" t="s">
        <v>612</v>
      </c>
      <c r="D1015">
        <v>720</v>
      </c>
      <c r="E1015" t="s">
        <v>885</v>
      </c>
      <c r="F1015" t="s">
        <v>875</v>
      </c>
      <c r="G1015" t="s">
        <v>879</v>
      </c>
      <c r="H1015">
        <v>663720</v>
      </c>
      <c r="I1015" t="s">
        <v>882</v>
      </c>
      <c r="J1015">
        <v>120</v>
      </c>
    </row>
    <row r="1016" spans="1:10">
      <c r="A1016">
        <v>1015</v>
      </c>
      <c r="B1016">
        <v>9470</v>
      </c>
      <c r="C1016" t="s">
        <v>612</v>
      </c>
      <c r="D1016">
        <v>810</v>
      </c>
      <c r="E1016" t="s">
        <v>158</v>
      </c>
      <c r="F1016" t="s">
        <v>963</v>
      </c>
      <c r="G1016" t="s">
        <v>158</v>
      </c>
      <c r="H1016">
        <v>664810</v>
      </c>
      <c r="I1016" t="s">
        <v>1016</v>
      </c>
      <c r="J1016">
        <v>120</v>
      </c>
    </row>
    <row r="1017" spans="1:10">
      <c r="A1017">
        <v>1016</v>
      </c>
      <c r="B1017">
        <v>9480</v>
      </c>
      <c r="C1017" t="s">
        <v>1017</v>
      </c>
      <c r="D1017">
        <v>700</v>
      </c>
      <c r="E1017" t="s">
        <v>926</v>
      </c>
      <c r="F1017" t="s">
        <v>931</v>
      </c>
      <c r="G1017" t="s">
        <v>930</v>
      </c>
      <c r="H1017">
        <v>663700</v>
      </c>
      <c r="I1017" t="s">
        <v>923</v>
      </c>
      <c r="J1017">
        <v>144</v>
      </c>
    </row>
    <row r="1018" spans="1:10">
      <c r="A1018">
        <v>1017</v>
      </c>
      <c r="B1018">
        <v>9480</v>
      </c>
      <c r="C1018" t="s">
        <v>1017</v>
      </c>
      <c r="D1018">
        <v>810</v>
      </c>
      <c r="E1018" t="s">
        <v>158</v>
      </c>
      <c r="F1018" t="s">
        <v>963</v>
      </c>
      <c r="G1018" t="s">
        <v>158</v>
      </c>
      <c r="H1018">
        <v>664810</v>
      </c>
      <c r="I1018" t="s">
        <v>1016</v>
      </c>
      <c r="J1018">
        <v>144</v>
      </c>
    </row>
    <row r="1019" spans="1:10">
      <c r="A1019">
        <v>1018</v>
      </c>
      <c r="B1019">
        <v>9490</v>
      </c>
      <c r="C1019" t="s">
        <v>343</v>
      </c>
      <c r="D1019">
        <v>7302</v>
      </c>
      <c r="E1019" t="s">
        <v>972</v>
      </c>
      <c r="F1019" t="s">
        <v>971</v>
      </c>
      <c r="G1019" t="s">
        <v>970</v>
      </c>
      <c r="H1019">
        <v>6637302</v>
      </c>
      <c r="I1019" t="s">
        <v>969</v>
      </c>
      <c r="J1019">
        <v>96</v>
      </c>
    </row>
    <row r="1020" spans="1:10">
      <c r="A1020">
        <v>1019</v>
      </c>
      <c r="B1020">
        <v>9490</v>
      </c>
      <c r="C1020" t="s">
        <v>343</v>
      </c>
      <c r="D1020">
        <v>810</v>
      </c>
      <c r="E1020" t="s">
        <v>158</v>
      </c>
      <c r="F1020" t="s">
        <v>963</v>
      </c>
      <c r="G1020" t="s">
        <v>158</v>
      </c>
      <c r="H1020">
        <v>664810</v>
      </c>
      <c r="I1020" t="s">
        <v>1016</v>
      </c>
      <c r="J1020">
        <v>96</v>
      </c>
    </row>
    <row r="1021" spans="1:10">
      <c r="A1021">
        <v>1020</v>
      </c>
      <c r="B1021">
        <v>9490</v>
      </c>
      <c r="C1021" t="s">
        <v>343</v>
      </c>
      <c r="D1021">
        <v>820</v>
      </c>
      <c r="E1021" t="s">
        <v>913</v>
      </c>
      <c r="F1021" t="s">
        <v>912</v>
      </c>
      <c r="G1021" t="s">
        <v>911</v>
      </c>
      <c r="H1021">
        <v>663790</v>
      </c>
      <c r="I1021" t="s">
        <v>910</v>
      </c>
      <c r="J1021">
        <v>1</v>
      </c>
    </row>
    <row r="1022" spans="1:10">
      <c r="A1022">
        <v>1021</v>
      </c>
      <c r="B1022">
        <v>9490</v>
      </c>
      <c r="C1022" t="s">
        <v>343</v>
      </c>
      <c r="D1022">
        <v>850</v>
      </c>
      <c r="E1022" t="s">
        <v>904</v>
      </c>
      <c r="F1022" t="s">
        <v>963</v>
      </c>
      <c r="G1022" t="s">
        <v>158</v>
      </c>
      <c r="H1022">
        <v>664850</v>
      </c>
      <c r="I1022" t="s">
        <v>903</v>
      </c>
      <c r="J1022">
        <v>96</v>
      </c>
    </row>
    <row r="1023" spans="1:10">
      <c r="A1023">
        <v>1022</v>
      </c>
      <c r="B1023">
        <v>9490</v>
      </c>
      <c r="C1023" t="s">
        <v>343</v>
      </c>
      <c r="D1023">
        <v>720</v>
      </c>
      <c r="E1023" t="s">
        <v>885</v>
      </c>
      <c r="F1023" t="s">
        <v>875</v>
      </c>
      <c r="G1023" t="s">
        <v>879</v>
      </c>
      <c r="H1023">
        <v>663720</v>
      </c>
      <c r="I1023" t="s">
        <v>882</v>
      </c>
      <c r="J1023">
        <v>120</v>
      </c>
    </row>
    <row r="1024" spans="1:10">
      <c r="A1024">
        <v>1023</v>
      </c>
      <c r="B1024">
        <v>9490</v>
      </c>
      <c r="C1024" t="s">
        <v>343</v>
      </c>
      <c r="D1024">
        <v>890</v>
      </c>
      <c r="E1024" t="s">
        <v>997</v>
      </c>
      <c r="F1024" t="s">
        <v>996</v>
      </c>
      <c r="G1024" t="s">
        <v>995</v>
      </c>
      <c r="H1024">
        <v>664890</v>
      </c>
      <c r="I1024" t="s">
        <v>994</v>
      </c>
      <c r="J1024">
        <v>1</v>
      </c>
    </row>
    <row r="1025" spans="1:10">
      <c r="A1025">
        <v>1024</v>
      </c>
      <c r="B1025">
        <v>9490</v>
      </c>
      <c r="C1025" t="s">
        <v>343</v>
      </c>
      <c r="D1025">
        <v>89100</v>
      </c>
      <c r="E1025" t="s">
        <v>992</v>
      </c>
      <c r="F1025" t="s">
        <v>991</v>
      </c>
      <c r="G1025" t="s">
        <v>990</v>
      </c>
      <c r="H1025">
        <v>664099</v>
      </c>
      <c r="I1025" t="s">
        <v>989</v>
      </c>
      <c r="J1025">
        <v>60</v>
      </c>
    </row>
    <row r="1026" spans="1:10">
      <c r="A1026">
        <v>1025</v>
      </c>
      <c r="B1026">
        <v>9500</v>
      </c>
      <c r="C1026" t="s">
        <v>1015</v>
      </c>
      <c r="D1026">
        <v>870</v>
      </c>
      <c r="E1026" t="s">
        <v>898</v>
      </c>
      <c r="F1026" t="s">
        <v>901</v>
      </c>
      <c r="G1026" t="s">
        <v>900</v>
      </c>
      <c r="H1026">
        <v>664870</v>
      </c>
      <c r="I1026" t="s">
        <v>895</v>
      </c>
      <c r="J1026">
        <v>180</v>
      </c>
    </row>
    <row r="1027" spans="1:10">
      <c r="A1027">
        <v>1026</v>
      </c>
      <c r="B1027">
        <v>9510</v>
      </c>
      <c r="C1027" t="s">
        <v>1014</v>
      </c>
      <c r="D1027">
        <v>850</v>
      </c>
      <c r="E1027" t="s">
        <v>904</v>
      </c>
      <c r="F1027" t="s">
        <v>901</v>
      </c>
      <c r="G1027" t="s">
        <v>900</v>
      </c>
      <c r="H1027">
        <v>664850</v>
      </c>
      <c r="I1027" t="s">
        <v>903</v>
      </c>
      <c r="J1027">
        <v>120</v>
      </c>
    </row>
    <row r="1028" spans="1:10">
      <c r="A1028">
        <v>1027</v>
      </c>
      <c r="B1028">
        <v>9510</v>
      </c>
      <c r="C1028" t="s">
        <v>1014</v>
      </c>
      <c r="D1028">
        <v>870</v>
      </c>
      <c r="E1028" t="s">
        <v>898</v>
      </c>
      <c r="F1028" t="s">
        <v>901</v>
      </c>
      <c r="G1028" t="s">
        <v>900</v>
      </c>
      <c r="H1028">
        <v>664870</v>
      </c>
      <c r="I1028" t="s">
        <v>895</v>
      </c>
      <c r="J1028">
        <v>120</v>
      </c>
    </row>
    <row r="1029" spans="1:10">
      <c r="A1029">
        <v>1028</v>
      </c>
      <c r="B1029">
        <v>9530</v>
      </c>
      <c r="C1029" t="s">
        <v>1013</v>
      </c>
      <c r="D1029">
        <v>790</v>
      </c>
      <c r="E1029" t="s">
        <v>914</v>
      </c>
      <c r="F1029" t="s">
        <v>912</v>
      </c>
      <c r="G1029" t="s">
        <v>911</v>
      </c>
      <c r="H1029">
        <v>663790</v>
      </c>
      <c r="I1029" t="s">
        <v>910</v>
      </c>
      <c r="J1029">
        <v>1</v>
      </c>
    </row>
    <row r="1030" spans="1:10">
      <c r="A1030">
        <v>1029</v>
      </c>
      <c r="B1030">
        <v>9530</v>
      </c>
      <c r="C1030" t="s">
        <v>1013</v>
      </c>
      <c r="D1030">
        <v>870</v>
      </c>
      <c r="E1030" t="s">
        <v>898</v>
      </c>
      <c r="F1030" t="s">
        <v>901</v>
      </c>
      <c r="G1030" t="s">
        <v>900</v>
      </c>
      <c r="H1030">
        <v>664870</v>
      </c>
      <c r="I1030" t="s">
        <v>895</v>
      </c>
      <c r="J1030">
        <v>180</v>
      </c>
    </row>
    <row r="1031" spans="1:10">
      <c r="A1031">
        <v>1030</v>
      </c>
      <c r="B1031">
        <v>9530</v>
      </c>
      <c r="C1031" t="s">
        <v>1013</v>
      </c>
      <c r="D1031">
        <v>79100</v>
      </c>
      <c r="E1031" t="s">
        <v>918</v>
      </c>
      <c r="F1031" t="s">
        <v>917</v>
      </c>
      <c r="G1031" t="s">
        <v>916</v>
      </c>
      <c r="H1031">
        <v>663009</v>
      </c>
      <c r="I1031" t="s">
        <v>915</v>
      </c>
      <c r="J1031">
        <v>60</v>
      </c>
    </row>
    <row r="1032" spans="1:10">
      <c r="A1032">
        <v>1031</v>
      </c>
      <c r="B1032">
        <v>9530</v>
      </c>
      <c r="C1032" t="s">
        <v>1013</v>
      </c>
      <c r="D1032">
        <v>850</v>
      </c>
      <c r="E1032" t="s">
        <v>904</v>
      </c>
      <c r="F1032" t="s">
        <v>901</v>
      </c>
      <c r="G1032" t="s">
        <v>900</v>
      </c>
      <c r="H1032">
        <v>664850</v>
      </c>
      <c r="I1032" t="s">
        <v>903</v>
      </c>
      <c r="J1032">
        <v>180</v>
      </c>
    </row>
    <row r="1033" spans="1:10">
      <c r="A1033">
        <v>1032</v>
      </c>
      <c r="B1033">
        <v>9540</v>
      </c>
      <c r="C1033" t="s">
        <v>1012</v>
      </c>
      <c r="D1033">
        <v>870</v>
      </c>
      <c r="E1033" t="s">
        <v>898</v>
      </c>
      <c r="F1033" t="s">
        <v>901</v>
      </c>
      <c r="G1033" t="s">
        <v>900</v>
      </c>
      <c r="H1033">
        <v>664870</v>
      </c>
      <c r="I1033" t="s">
        <v>895</v>
      </c>
      <c r="J1033">
        <v>96</v>
      </c>
    </row>
    <row r="1034" spans="1:10">
      <c r="A1034">
        <v>1033</v>
      </c>
      <c r="B1034">
        <v>9550</v>
      </c>
      <c r="C1034" t="s">
        <v>1011</v>
      </c>
      <c r="D1034">
        <v>850</v>
      </c>
      <c r="E1034" t="s">
        <v>904</v>
      </c>
      <c r="F1034" t="s">
        <v>901</v>
      </c>
      <c r="G1034" t="s">
        <v>900</v>
      </c>
      <c r="H1034">
        <v>664850</v>
      </c>
      <c r="I1034" t="s">
        <v>903</v>
      </c>
      <c r="J1034">
        <v>120</v>
      </c>
    </row>
    <row r="1035" spans="1:10">
      <c r="A1035">
        <v>1034</v>
      </c>
      <c r="B1035">
        <v>9550</v>
      </c>
      <c r="C1035" t="s">
        <v>1011</v>
      </c>
      <c r="D1035">
        <v>870</v>
      </c>
      <c r="E1035" t="s">
        <v>898</v>
      </c>
      <c r="F1035" t="s">
        <v>901</v>
      </c>
      <c r="G1035" t="s">
        <v>900</v>
      </c>
      <c r="H1035">
        <v>664870</v>
      </c>
      <c r="I1035" t="s">
        <v>895</v>
      </c>
      <c r="J1035">
        <v>120</v>
      </c>
    </row>
    <row r="1036" spans="1:10">
      <c r="A1036">
        <v>1035</v>
      </c>
      <c r="B1036">
        <v>9560</v>
      </c>
      <c r="C1036" t="s">
        <v>1010</v>
      </c>
      <c r="D1036">
        <v>870</v>
      </c>
      <c r="E1036" t="s">
        <v>898</v>
      </c>
      <c r="F1036" t="s">
        <v>901</v>
      </c>
      <c r="G1036" t="s">
        <v>900</v>
      </c>
      <c r="H1036">
        <v>664870</v>
      </c>
      <c r="I1036" t="s">
        <v>895</v>
      </c>
      <c r="J1036">
        <v>84</v>
      </c>
    </row>
    <row r="1037" spans="1:10">
      <c r="A1037">
        <v>1036</v>
      </c>
      <c r="B1037">
        <v>9570</v>
      </c>
      <c r="C1037" t="s">
        <v>1009</v>
      </c>
      <c r="D1037">
        <v>870</v>
      </c>
      <c r="E1037" t="s">
        <v>898</v>
      </c>
      <c r="F1037" t="s">
        <v>901</v>
      </c>
      <c r="G1037" t="s">
        <v>900</v>
      </c>
      <c r="H1037">
        <v>664870</v>
      </c>
      <c r="I1037" t="s">
        <v>895</v>
      </c>
      <c r="J1037">
        <v>96</v>
      </c>
    </row>
    <row r="1038" spans="1:10">
      <c r="A1038">
        <v>1037</v>
      </c>
      <c r="B1038">
        <v>9580</v>
      </c>
      <c r="C1038" t="s">
        <v>1008</v>
      </c>
      <c r="D1038">
        <v>870</v>
      </c>
      <c r="E1038" t="s">
        <v>898</v>
      </c>
      <c r="F1038" t="s">
        <v>901</v>
      </c>
      <c r="G1038" t="s">
        <v>900</v>
      </c>
      <c r="H1038">
        <v>664870</v>
      </c>
      <c r="I1038" t="s">
        <v>895</v>
      </c>
      <c r="J1038">
        <v>96</v>
      </c>
    </row>
    <row r="1039" spans="1:10">
      <c r="A1039">
        <v>1038</v>
      </c>
      <c r="B1039">
        <v>9590</v>
      </c>
      <c r="C1039" t="s">
        <v>1007</v>
      </c>
      <c r="D1039">
        <v>850</v>
      </c>
      <c r="E1039" t="s">
        <v>904</v>
      </c>
      <c r="F1039" t="s">
        <v>901</v>
      </c>
      <c r="G1039" t="s">
        <v>900</v>
      </c>
      <c r="H1039">
        <v>664850</v>
      </c>
      <c r="I1039" t="s">
        <v>903</v>
      </c>
      <c r="J1039">
        <v>120</v>
      </c>
    </row>
    <row r="1040" spans="1:10">
      <c r="A1040">
        <v>1039</v>
      </c>
      <c r="B1040">
        <v>9590</v>
      </c>
      <c r="C1040" t="s">
        <v>1007</v>
      </c>
      <c r="D1040">
        <v>870</v>
      </c>
      <c r="E1040" t="s">
        <v>898</v>
      </c>
      <c r="F1040" t="s">
        <v>901</v>
      </c>
      <c r="G1040" t="s">
        <v>900</v>
      </c>
      <c r="H1040">
        <v>664870</v>
      </c>
      <c r="I1040" t="s">
        <v>895</v>
      </c>
      <c r="J1040">
        <v>96</v>
      </c>
    </row>
    <row r="1041" spans="1:10">
      <c r="A1041">
        <v>1040</v>
      </c>
      <c r="B1041">
        <v>9600</v>
      </c>
      <c r="C1041" t="s">
        <v>1006</v>
      </c>
      <c r="D1041">
        <v>870</v>
      </c>
      <c r="E1041" t="s">
        <v>898</v>
      </c>
      <c r="F1041" t="s">
        <v>901</v>
      </c>
      <c r="G1041" t="s">
        <v>900</v>
      </c>
      <c r="H1041">
        <v>664870</v>
      </c>
      <c r="I1041" t="s">
        <v>895</v>
      </c>
      <c r="J1041">
        <v>120</v>
      </c>
    </row>
    <row r="1042" spans="1:10">
      <c r="A1042">
        <v>1041</v>
      </c>
      <c r="B1042">
        <v>9610</v>
      </c>
      <c r="C1042" t="s">
        <v>1005</v>
      </c>
      <c r="D1042">
        <v>870</v>
      </c>
      <c r="E1042" t="s">
        <v>898</v>
      </c>
      <c r="F1042" t="s">
        <v>901</v>
      </c>
      <c r="G1042" t="s">
        <v>900</v>
      </c>
      <c r="H1042">
        <v>664870</v>
      </c>
      <c r="I1042" t="s">
        <v>895</v>
      </c>
      <c r="J1042">
        <v>96</v>
      </c>
    </row>
    <row r="1043" spans="1:10">
      <c r="A1043">
        <v>1042</v>
      </c>
      <c r="B1043">
        <v>9620</v>
      </c>
      <c r="C1043" t="s">
        <v>1004</v>
      </c>
      <c r="D1043">
        <v>870</v>
      </c>
      <c r="E1043" t="s">
        <v>898</v>
      </c>
      <c r="F1043" t="s">
        <v>901</v>
      </c>
      <c r="G1043" t="s">
        <v>900</v>
      </c>
      <c r="H1043">
        <v>664870</v>
      </c>
      <c r="I1043" t="s">
        <v>895</v>
      </c>
      <c r="J1043">
        <v>120</v>
      </c>
    </row>
    <row r="1044" spans="1:10">
      <c r="A1044">
        <v>1043</v>
      </c>
      <c r="B1044">
        <v>9630</v>
      </c>
      <c r="C1044" t="s">
        <v>1003</v>
      </c>
      <c r="D1044">
        <v>870</v>
      </c>
      <c r="E1044" t="s">
        <v>898</v>
      </c>
      <c r="F1044" t="s">
        <v>901</v>
      </c>
      <c r="G1044" t="s">
        <v>900</v>
      </c>
      <c r="H1044">
        <v>664870</v>
      </c>
      <c r="I1044" t="s">
        <v>895</v>
      </c>
      <c r="J1044">
        <v>120</v>
      </c>
    </row>
    <row r="1045" spans="1:10">
      <c r="A1045">
        <v>1044</v>
      </c>
      <c r="B1045">
        <v>9640</v>
      </c>
      <c r="C1045" t="s">
        <v>1002</v>
      </c>
      <c r="D1045">
        <v>870</v>
      </c>
      <c r="E1045" t="s">
        <v>898</v>
      </c>
      <c r="F1045" t="s">
        <v>1001</v>
      </c>
      <c r="G1045" t="s">
        <v>1000</v>
      </c>
      <c r="H1045">
        <v>664870</v>
      </c>
      <c r="I1045" t="s">
        <v>895</v>
      </c>
      <c r="J1045">
        <v>48</v>
      </c>
    </row>
    <row r="1046" spans="1:10">
      <c r="A1046">
        <v>1045</v>
      </c>
      <c r="B1046">
        <v>9650</v>
      </c>
      <c r="C1046" t="s">
        <v>999</v>
      </c>
      <c r="D1046">
        <v>740</v>
      </c>
      <c r="E1046" t="s">
        <v>922</v>
      </c>
      <c r="F1046" t="s">
        <v>901</v>
      </c>
      <c r="G1046" t="s">
        <v>900</v>
      </c>
      <c r="H1046">
        <v>663740</v>
      </c>
      <c r="I1046" t="s">
        <v>921</v>
      </c>
      <c r="J1046">
        <v>144</v>
      </c>
    </row>
    <row r="1047" spans="1:10">
      <c r="A1047">
        <v>1046</v>
      </c>
      <c r="B1047">
        <v>9650</v>
      </c>
      <c r="C1047" t="s">
        <v>999</v>
      </c>
      <c r="D1047">
        <v>790</v>
      </c>
      <c r="E1047" t="s">
        <v>914</v>
      </c>
      <c r="F1047" t="s">
        <v>912</v>
      </c>
      <c r="G1047" t="s">
        <v>911</v>
      </c>
      <c r="H1047">
        <v>663790</v>
      </c>
      <c r="I1047" t="s">
        <v>910</v>
      </c>
      <c r="J1047">
        <v>1</v>
      </c>
    </row>
    <row r="1048" spans="1:10">
      <c r="A1048">
        <v>1047</v>
      </c>
      <c r="B1048">
        <v>9650</v>
      </c>
      <c r="C1048" t="s">
        <v>999</v>
      </c>
      <c r="D1048">
        <v>870</v>
      </c>
      <c r="E1048" t="s">
        <v>898</v>
      </c>
      <c r="F1048" t="s">
        <v>901</v>
      </c>
      <c r="G1048" t="s">
        <v>900</v>
      </c>
      <c r="H1048">
        <v>664870</v>
      </c>
      <c r="I1048" t="s">
        <v>895</v>
      </c>
      <c r="J1048">
        <v>96</v>
      </c>
    </row>
    <row r="1049" spans="1:10">
      <c r="A1049">
        <v>1048</v>
      </c>
      <c r="B1049">
        <v>9650</v>
      </c>
      <c r="C1049" t="s">
        <v>999</v>
      </c>
      <c r="D1049">
        <v>79100</v>
      </c>
      <c r="E1049" t="s">
        <v>918</v>
      </c>
      <c r="F1049" t="s">
        <v>917</v>
      </c>
      <c r="G1049" t="s">
        <v>916</v>
      </c>
      <c r="H1049">
        <v>663009</v>
      </c>
      <c r="I1049" t="s">
        <v>915</v>
      </c>
      <c r="J1049">
        <v>60</v>
      </c>
    </row>
    <row r="1050" spans="1:10">
      <c r="A1050">
        <v>1049</v>
      </c>
      <c r="B1050">
        <v>9670</v>
      </c>
      <c r="C1050" t="s">
        <v>998</v>
      </c>
      <c r="D1050">
        <v>790</v>
      </c>
      <c r="E1050" t="s">
        <v>914</v>
      </c>
      <c r="F1050" t="s">
        <v>912</v>
      </c>
      <c r="G1050" t="s">
        <v>911</v>
      </c>
      <c r="H1050">
        <v>663790</v>
      </c>
      <c r="I1050" t="s">
        <v>910</v>
      </c>
      <c r="J1050">
        <v>1</v>
      </c>
    </row>
    <row r="1051" spans="1:10">
      <c r="A1051">
        <v>1050</v>
      </c>
      <c r="B1051">
        <v>9670</v>
      </c>
      <c r="C1051" t="s">
        <v>998</v>
      </c>
      <c r="D1051">
        <v>79100</v>
      </c>
      <c r="E1051" t="s">
        <v>918</v>
      </c>
      <c r="F1051" t="s">
        <v>917</v>
      </c>
      <c r="G1051" t="s">
        <v>916</v>
      </c>
      <c r="H1051">
        <v>663009</v>
      </c>
      <c r="I1051" t="s">
        <v>915</v>
      </c>
      <c r="J1051">
        <v>60</v>
      </c>
    </row>
    <row r="1052" spans="1:10">
      <c r="A1052">
        <v>1051</v>
      </c>
      <c r="B1052">
        <v>9670</v>
      </c>
      <c r="C1052" t="s">
        <v>998</v>
      </c>
      <c r="D1052">
        <v>870</v>
      </c>
      <c r="E1052" t="s">
        <v>898</v>
      </c>
      <c r="F1052" t="s">
        <v>901</v>
      </c>
      <c r="G1052" t="s">
        <v>900</v>
      </c>
      <c r="H1052">
        <v>664870</v>
      </c>
      <c r="I1052" t="s">
        <v>895</v>
      </c>
      <c r="J1052">
        <v>72</v>
      </c>
    </row>
    <row r="1053" spans="1:10">
      <c r="A1053">
        <v>1052</v>
      </c>
      <c r="B1053">
        <v>9670</v>
      </c>
      <c r="C1053" t="s">
        <v>998</v>
      </c>
      <c r="D1053">
        <v>850</v>
      </c>
      <c r="E1053" t="s">
        <v>904</v>
      </c>
      <c r="F1053" t="s">
        <v>901</v>
      </c>
      <c r="G1053" t="s">
        <v>900</v>
      </c>
      <c r="H1053">
        <v>664850</v>
      </c>
      <c r="I1053" t="s">
        <v>903</v>
      </c>
      <c r="J1053">
        <v>120</v>
      </c>
    </row>
    <row r="1054" spans="1:10">
      <c r="A1054">
        <v>1053</v>
      </c>
      <c r="B1054">
        <v>9680</v>
      </c>
      <c r="C1054" t="s">
        <v>993</v>
      </c>
      <c r="D1054">
        <v>870</v>
      </c>
      <c r="E1054" t="s">
        <v>898</v>
      </c>
      <c r="F1054" t="s">
        <v>901</v>
      </c>
      <c r="G1054" t="s">
        <v>900</v>
      </c>
      <c r="H1054">
        <v>664870</v>
      </c>
      <c r="I1054" t="s">
        <v>895</v>
      </c>
      <c r="J1054">
        <v>96</v>
      </c>
    </row>
    <row r="1055" spans="1:10">
      <c r="A1055">
        <v>1054</v>
      </c>
      <c r="B1055">
        <v>9680</v>
      </c>
      <c r="C1055" t="s">
        <v>993</v>
      </c>
      <c r="D1055">
        <v>890</v>
      </c>
      <c r="E1055" t="s">
        <v>997</v>
      </c>
      <c r="F1055" t="s">
        <v>996</v>
      </c>
      <c r="G1055" t="s">
        <v>995</v>
      </c>
      <c r="H1055">
        <v>664890</v>
      </c>
      <c r="I1055" t="s">
        <v>994</v>
      </c>
      <c r="J1055">
        <v>1</v>
      </c>
    </row>
    <row r="1056" spans="1:10">
      <c r="A1056">
        <v>1055</v>
      </c>
      <c r="B1056">
        <v>9680</v>
      </c>
      <c r="C1056" t="s">
        <v>993</v>
      </c>
      <c r="D1056">
        <v>850</v>
      </c>
      <c r="E1056" t="s">
        <v>904</v>
      </c>
      <c r="F1056" t="s">
        <v>901</v>
      </c>
      <c r="G1056" t="s">
        <v>900</v>
      </c>
      <c r="H1056">
        <v>664850</v>
      </c>
      <c r="I1056" t="s">
        <v>903</v>
      </c>
      <c r="J1056">
        <v>120</v>
      </c>
    </row>
    <row r="1057" spans="1:10">
      <c r="A1057">
        <v>1056</v>
      </c>
      <c r="B1057">
        <v>9680</v>
      </c>
      <c r="C1057" t="s">
        <v>993</v>
      </c>
      <c r="D1057">
        <v>89100</v>
      </c>
      <c r="E1057" t="s">
        <v>992</v>
      </c>
      <c r="F1057" t="s">
        <v>991</v>
      </c>
      <c r="G1057" t="s">
        <v>990</v>
      </c>
      <c r="H1057">
        <v>664099</v>
      </c>
      <c r="I1057" t="s">
        <v>989</v>
      </c>
      <c r="J1057">
        <v>60</v>
      </c>
    </row>
    <row r="1058" spans="1:10">
      <c r="A1058">
        <v>1057</v>
      </c>
      <c r="B1058">
        <v>9690</v>
      </c>
      <c r="C1058" t="s">
        <v>988</v>
      </c>
      <c r="D1058">
        <v>870</v>
      </c>
      <c r="E1058" t="s">
        <v>898</v>
      </c>
      <c r="F1058" t="s">
        <v>901</v>
      </c>
      <c r="G1058" t="s">
        <v>900</v>
      </c>
      <c r="H1058">
        <v>664870</v>
      </c>
      <c r="I1058" t="s">
        <v>895</v>
      </c>
      <c r="J1058">
        <v>72</v>
      </c>
    </row>
    <row r="1059" spans="1:10">
      <c r="A1059">
        <v>1058</v>
      </c>
      <c r="B1059">
        <v>9700</v>
      </c>
      <c r="C1059" t="s">
        <v>597</v>
      </c>
      <c r="D1059">
        <v>720</v>
      </c>
      <c r="E1059" t="s">
        <v>885</v>
      </c>
      <c r="F1059" t="s">
        <v>875</v>
      </c>
      <c r="G1059" t="s">
        <v>879</v>
      </c>
      <c r="H1059">
        <v>663720</v>
      </c>
      <c r="I1059" t="s">
        <v>882</v>
      </c>
      <c r="J1059">
        <v>144</v>
      </c>
    </row>
    <row r="1060" spans="1:10">
      <c r="A1060">
        <v>1059</v>
      </c>
      <c r="B1060">
        <v>9700</v>
      </c>
      <c r="C1060" t="s">
        <v>597</v>
      </c>
      <c r="D1060">
        <v>870</v>
      </c>
      <c r="E1060" t="s">
        <v>898</v>
      </c>
      <c r="F1060" t="s">
        <v>901</v>
      </c>
      <c r="G1060" t="s">
        <v>900</v>
      </c>
      <c r="H1060">
        <v>664870</v>
      </c>
      <c r="I1060" t="s">
        <v>895</v>
      </c>
      <c r="J1060">
        <v>144</v>
      </c>
    </row>
    <row r="1061" spans="1:10">
      <c r="A1061">
        <v>1060</v>
      </c>
      <c r="B1061">
        <v>9710</v>
      </c>
      <c r="C1061" t="s">
        <v>811</v>
      </c>
      <c r="D1061">
        <v>720</v>
      </c>
      <c r="E1061" t="s">
        <v>885</v>
      </c>
      <c r="F1061" t="s">
        <v>875</v>
      </c>
      <c r="G1061" t="s">
        <v>879</v>
      </c>
      <c r="H1061">
        <v>663720</v>
      </c>
      <c r="I1061" t="s">
        <v>882</v>
      </c>
      <c r="J1061">
        <v>144</v>
      </c>
    </row>
    <row r="1062" spans="1:10">
      <c r="A1062">
        <v>1061</v>
      </c>
      <c r="B1062">
        <v>9710</v>
      </c>
      <c r="C1062" t="s">
        <v>811</v>
      </c>
      <c r="D1062">
        <v>870</v>
      </c>
      <c r="E1062" t="s">
        <v>898</v>
      </c>
      <c r="F1062" t="s">
        <v>901</v>
      </c>
      <c r="G1062" t="s">
        <v>900</v>
      </c>
      <c r="H1062">
        <v>664870</v>
      </c>
      <c r="I1062" t="s">
        <v>895</v>
      </c>
      <c r="J1062">
        <v>144</v>
      </c>
    </row>
    <row r="1063" spans="1:10">
      <c r="A1063">
        <v>1062</v>
      </c>
      <c r="B1063">
        <v>9720</v>
      </c>
      <c r="C1063" t="s">
        <v>525</v>
      </c>
      <c r="D1063">
        <v>7303</v>
      </c>
      <c r="E1063" t="s">
        <v>987</v>
      </c>
      <c r="F1063" t="s">
        <v>875</v>
      </c>
      <c r="G1063" t="s">
        <v>879</v>
      </c>
      <c r="H1063">
        <v>6637303</v>
      </c>
      <c r="I1063" t="s">
        <v>986</v>
      </c>
      <c r="J1063">
        <v>96</v>
      </c>
    </row>
    <row r="1064" spans="1:10">
      <c r="A1064">
        <v>1063</v>
      </c>
      <c r="B1064">
        <v>9720</v>
      </c>
      <c r="C1064" t="s">
        <v>525</v>
      </c>
      <c r="D1064">
        <v>7281</v>
      </c>
      <c r="E1064" t="s">
        <v>980</v>
      </c>
      <c r="F1064" t="s">
        <v>971</v>
      </c>
      <c r="G1064" t="s">
        <v>970</v>
      </c>
      <c r="H1064">
        <v>6637281</v>
      </c>
      <c r="I1064" t="s">
        <v>979</v>
      </c>
      <c r="J1064">
        <v>360</v>
      </c>
    </row>
    <row r="1065" spans="1:10">
      <c r="A1065">
        <v>1064</v>
      </c>
      <c r="B1065">
        <v>9720</v>
      </c>
      <c r="C1065" t="s">
        <v>525</v>
      </c>
      <c r="D1065">
        <v>870</v>
      </c>
      <c r="E1065" t="s">
        <v>898</v>
      </c>
      <c r="F1065" t="s">
        <v>901</v>
      </c>
      <c r="G1065" t="s">
        <v>900</v>
      </c>
      <c r="H1065">
        <v>664870</v>
      </c>
      <c r="I1065" t="s">
        <v>895</v>
      </c>
      <c r="J1065">
        <v>144</v>
      </c>
    </row>
    <row r="1066" spans="1:10">
      <c r="A1066">
        <v>1065</v>
      </c>
      <c r="D1066">
        <v>7287</v>
      </c>
      <c r="E1066" t="s">
        <v>983</v>
      </c>
      <c r="F1066" t="s">
        <v>875</v>
      </c>
      <c r="G1066" t="s">
        <v>879</v>
      </c>
      <c r="J1066">
        <v>600</v>
      </c>
    </row>
    <row r="1067" spans="1:10">
      <c r="A1067">
        <v>1066</v>
      </c>
      <c r="D1067">
        <v>7282</v>
      </c>
      <c r="E1067" t="s">
        <v>985</v>
      </c>
      <c r="F1067" t="s">
        <v>875</v>
      </c>
      <c r="G1067" t="s">
        <v>879</v>
      </c>
      <c r="H1067">
        <v>6637282</v>
      </c>
      <c r="I1067" t="s">
        <v>984</v>
      </c>
      <c r="J1067">
        <v>360</v>
      </c>
    </row>
    <row r="1068" spans="1:10">
      <c r="A1068">
        <v>1067</v>
      </c>
      <c r="D1068">
        <v>7281</v>
      </c>
      <c r="E1068" t="s">
        <v>980</v>
      </c>
      <c r="F1068" t="s">
        <v>875</v>
      </c>
      <c r="G1068" t="s">
        <v>879</v>
      </c>
      <c r="H1068">
        <v>6637281</v>
      </c>
      <c r="I1068" t="s">
        <v>979</v>
      </c>
      <c r="J1068">
        <v>240</v>
      </c>
    </row>
    <row r="1069" spans="1:10">
      <c r="A1069">
        <v>1068</v>
      </c>
      <c r="D1069">
        <v>7287</v>
      </c>
      <c r="E1069" t="s">
        <v>983</v>
      </c>
      <c r="F1069" t="s">
        <v>875</v>
      </c>
      <c r="G1069" t="s">
        <v>879</v>
      </c>
      <c r="J1069">
        <v>180</v>
      </c>
    </row>
    <row r="1070" spans="1:10">
      <c r="A1070">
        <v>1069</v>
      </c>
      <c r="D1070">
        <v>7283</v>
      </c>
      <c r="E1070" t="s">
        <v>982</v>
      </c>
      <c r="F1070" t="s">
        <v>875</v>
      </c>
      <c r="G1070" t="s">
        <v>879</v>
      </c>
      <c r="J1070">
        <v>180</v>
      </c>
    </row>
    <row r="1071" spans="1:10">
      <c r="A1071">
        <v>1070</v>
      </c>
      <c r="D1071">
        <v>7288</v>
      </c>
      <c r="E1071" t="s">
        <v>978</v>
      </c>
      <c r="F1071" t="s">
        <v>875</v>
      </c>
      <c r="G1071" t="s">
        <v>879</v>
      </c>
      <c r="H1071">
        <v>6637288</v>
      </c>
      <c r="I1071" t="s">
        <v>977</v>
      </c>
      <c r="J1071">
        <v>180</v>
      </c>
    </row>
    <row r="1072" spans="1:10">
      <c r="A1072">
        <v>1071</v>
      </c>
      <c r="D1072">
        <v>7284</v>
      </c>
      <c r="E1072" t="s">
        <v>981</v>
      </c>
      <c r="F1072" t="s">
        <v>875</v>
      </c>
      <c r="G1072" t="s">
        <v>879</v>
      </c>
      <c r="J1072">
        <v>180</v>
      </c>
    </row>
    <row r="1073" spans="1:10">
      <c r="A1073">
        <v>1072</v>
      </c>
      <c r="D1073">
        <v>7281</v>
      </c>
      <c r="E1073" t="s">
        <v>980</v>
      </c>
      <c r="F1073" t="s">
        <v>875</v>
      </c>
      <c r="G1073" t="s">
        <v>879</v>
      </c>
      <c r="H1073">
        <v>6637281</v>
      </c>
      <c r="I1073" t="s">
        <v>979</v>
      </c>
      <c r="J1073">
        <v>180</v>
      </c>
    </row>
    <row r="1074" spans="1:10">
      <c r="A1074">
        <v>1073</v>
      </c>
      <c r="D1074">
        <v>7281</v>
      </c>
      <c r="E1074" t="s">
        <v>980</v>
      </c>
      <c r="F1074" t="s">
        <v>875</v>
      </c>
      <c r="G1074" t="s">
        <v>879</v>
      </c>
      <c r="H1074">
        <v>6637281</v>
      </c>
      <c r="I1074" t="s">
        <v>979</v>
      </c>
      <c r="J1074">
        <v>120</v>
      </c>
    </row>
    <row r="1075" spans="1:10">
      <c r="A1075">
        <v>1074</v>
      </c>
      <c r="D1075">
        <v>7288</v>
      </c>
      <c r="E1075" t="s">
        <v>978</v>
      </c>
      <c r="F1075" t="s">
        <v>875</v>
      </c>
      <c r="G1075" t="s">
        <v>879</v>
      </c>
      <c r="H1075">
        <v>6637288</v>
      </c>
      <c r="I1075" t="s">
        <v>977</v>
      </c>
      <c r="J1075">
        <v>120</v>
      </c>
    </row>
    <row r="1076" spans="1:10">
      <c r="A1076">
        <v>1075</v>
      </c>
      <c r="D1076">
        <v>7285</v>
      </c>
      <c r="E1076" t="s">
        <v>976</v>
      </c>
      <c r="F1076" t="s">
        <v>875</v>
      </c>
      <c r="G1076" t="s">
        <v>879</v>
      </c>
      <c r="J1076">
        <v>120</v>
      </c>
    </row>
    <row r="1077" spans="1:10">
      <c r="A1077">
        <v>1076</v>
      </c>
      <c r="D1077">
        <v>7286</v>
      </c>
      <c r="E1077" t="s">
        <v>975</v>
      </c>
      <c r="F1077" t="s">
        <v>875</v>
      </c>
      <c r="G1077" t="s">
        <v>879</v>
      </c>
      <c r="J1077">
        <v>120</v>
      </c>
    </row>
    <row r="1078" spans="1:10">
      <c r="A1078">
        <v>1077</v>
      </c>
      <c r="D1078">
        <v>7286</v>
      </c>
      <c r="E1078" t="s">
        <v>975</v>
      </c>
      <c r="F1078" t="s">
        <v>875</v>
      </c>
      <c r="G1078" t="s">
        <v>879</v>
      </c>
      <c r="J1078">
        <v>60</v>
      </c>
    </row>
    <row r="1079" spans="1:10">
      <c r="A1079">
        <v>1078</v>
      </c>
      <c r="D1079">
        <v>7289</v>
      </c>
      <c r="E1079" t="s">
        <v>974</v>
      </c>
      <c r="F1079" t="s">
        <v>875</v>
      </c>
      <c r="G1079" t="s">
        <v>879</v>
      </c>
      <c r="H1079">
        <v>6637289</v>
      </c>
      <c r="I1079" t="s">
        <v>973</v>
      </c>
      <c r="J1079">
        <v>60</v>
      </c>
    </row>
    <row r="1080" spans="1:10">
      <c r="A1080">
        <v>1079</v>
      </c>
      <c r="B1080">
        <v>9730</v>
      </c>
      <c r="C1080" t="s">
        <v>198</v>
      </c>
      <c r="D1080">
        <v>7302</v>
      </c>
      <c r="E1080" t="s">
        <v>972</v>
      </c>
      <c r="F1080" t="s">
        <v>971</v>
      </c>
      <c r="G1080" t="s">
        <v>970</v>
      </c>
      <c r="H1080">
        <v>6637302</v>
      </c>
      <c r="I1080" t="s">
        <v>969</v>
      </c>
      <c r="J1080">
        <v>96</v>
      </c>
    </row>
    <row r="1081" spans="1:10">
      <c r="A1081">
        <v>1080</v>
      </c>
      <c r="B1081">
        <v>9730</v>
      </c>
      <c r="C1081" t="s">
        <v>198</v>
      </c>
      <c r="D1081">
        <v>720</v>
      </c>
      <c r="E1081" t="s">
        <v>885</v>
      </c>
      <c r="F1081" t="s">
        <v>875</v>
      </c>
      <c r="G1081" t="s">
        <v>879</v>
      </c>
      <c r="H1081">
        <v>663720</v>
      </c>
      <c r="I1081" t="s">
        <v>882</v>
      </c>
      <c r="J1081">
        <v>144</v>
      </c>
    </row>
    <row r="1082" spans="1:10">
      <c r="A1082">
        <v>1081</v>
      </c>
      <c r="B1082">
        <v>9730</v>
      </c>
      <c r="C1082" t="s">
        <v>198</v>
      </c>
      <c r="D1082">
        <v>790</v>
      </c>
      <c r="E1082" t="s">
        <v>914</v>
      </c>
      <c r="F1082" t="s">
        <v>912</v>
      </c>
      <c r="G1082" t="s">
        <v>911</v>
      </c>
      <c r="H1082">
        <v>663790</v>
      </c>
      <c r="I1082" t="s">
        <v>910</v>
      </c>
      <c r="J1082">
        <v>1</v>
      </c>
    </row>
    <row r="1083" spans="1:10">
      <c r="A1083">
        <v>1082</v>
      </c>
      <c r="B1083">
        <v>9730</v>
      </c>
      <c r="C1083" t="s">
        <v>198</v>
      </c>
      <c r="D1083">
        <v>870</v>
      </c>
      <c r="E1083" t="s">
        <v>898</v>
      </c>
      <c r="F1083" t="s">
        <v>901</v>
      </c>
      <c r="G1083" t="s">
        <v>900</v>
      </c>
      <c r="H1083">
        <v>664870</v>
      </c>
      <c r="I1083" t="s">
        <v>895</v>
      </c>
      <c r="J1083">
        <v>144</v>
      </c>
    </row>
    <row r="1084" spans="1:10">
      <c r="A1084">
        <v>1083</v>
      </c>
      <c r="B1084">
        <v>9730</v>
      </c>
      <c r="C1084" t="s">
        <v>198</v>
      </c>
      <c r="D1084">
        <v>79100</v>
      </c>
      <c r="E1084" t="s">
        <v>918</v>
      </c>
      <c r="F1084" t="s">
        <v>917</v>
      </c>
      <c r="G1084" t="s">
        <v>916</v>
      </c>
      <c r="H1084">
        <v>663009</v>
      </c>
      <c r="I1084" t="s">
        <v>915</v>
      </c>
      <c r="J1084">
        <v>60</v>
      </c>
    </row>
    <row r="1085" spans="1:10">
      <c r="A1085">
        <v>1084</v>
      </c>
      <c r="B1085">
        <v>9730</v>
      </c>
      <c r="C1085" t="s">
        <v>198</v>
      </c>
      <c r="D1085">
        <v>850</v>
      </c>
      <c r="E1085" t="s">
        <v>904</v>
      </c>
      <c r="F1085" t="s">
        <v>901</v>
      </c>
      <c r="G1085" t="s">
        <v>900</v>
      </c>
      <c r="H1085">
        <v>664850</v>
      </c>
      <c r="I1085" t="s">
        <v>903</v>
      </c>
      <c r="J1085">
        <v>180</v>
      </c>
    </row>
    <row r="1086" spans="1:10">
      <c r="A1086">
        <v>1085</v>
      </c>
      <c r="B1086">
        <v>9730</v>
      </c>
      <c r="C1086" t="s">
        <v>198</v>
      </c>
      <c r="D1086">
        <v>860</v>
      </c>
      <c r="E1086" t="s">
        <v>968</v>
      </c>
      <c r="F1086" t="s">
        <v>967</v>
      </c>
      <c r="G1086" t="s">
        <v>966</v>
      </c>
      <c r="H1086">
        <v>664860</v>
      </c>
      <c r="I1086" t="s">
        <v>965</v>
      </c>
      <c r="J1086">
        <v>108</v>
      </c>
    </row>
    <row r="1087" spans="1:10">
      <c r="A1087">
        <v>1086</v>
      </c>
      <c r="B1087">
        <v>9740</v>
      </c>
      <c r="C1087" t="s">
        <v>755</v>
      </c>
      <c r="D1087">
        <v>720</v>
      </c>
      <c r="E1087" t="s">
        <v>885</v>
      </c>
      <c r="F1087" t="s">
        <v>875</v>
      </c>
      <c r="G1087" t="s">
        <v>879</v>
      </c>
      <c r="H1087">
        <v>663720</v>
      </c>
      <c r="I1087" t="s">
        <v>882</v>
      </c>
      <c r="J1087">
        <v>72</v>
      </c>
    </row>
    <row r="1088" spans="1:10">
      <c r="A1088">
        <v>1087</v>
      </c>
      <c r="B1088">
        <v>9740</v>
      </c>
      <c r="C1088" t="s">
        <v>755</v>
      </c>
      <c r="D1088">
        <v>870</v>
      </c>
      <c r="E1088" t="s">
        <v>898</v>
      </c>
      <c r="F1088" t="s">
        <v>901</v>
      </c>
      <c r="G1088" t="s">
        <v>900</v>
      </c>
      <c r="H1088">
        <v>664870</v>
      </c>
      <c r="I1088" t="s">
        <v>895</v>
      </c>
      <c r="J1088">
        <v>72</v>
      </c>
    </row>
    <row r="1089" spans="1:10">
      <c r="A1089">
        <v>1088</v>
      </c>
      <c r="B1089">
        <v>9750</v>
      </c>
      <c r="C1089" t="s">
        <v>274</v>
      </c>
      <c r="D1089">
        <v>850</v>
      </c>
      <c r="E1089" t="s">
        <v>904</v>
      </c>
      <c r="F1089" t="s">
        <v>875</v>
      </c>
      <c r="G1089" t="s">
        <v>879</v>
      </c>
      <c r="H1089">
        <v>664850</v>
      </c>
      <c r="I1089" t="s">
        <v>903</v>
      </c>
      <c r="J1089">
        <v>72</v>
      </c>
    </row>
    <row r="1090" spans="1:10">
      <c r="A1090">
        <v>1089</v>
      </c>
      <c r="B1090">
        <v>9750</v>
      </c>
      <c r="C1090" t="s">
        <v>274</v>
      </c>
      <c r="D1090">
        <v>720</v>
      </c>
      <c r="E1090" t="s">
        <v>885</v>
      </c>
      <c r="F1090" t="s">
        <v>875</v>
      </c>
      <c r="G1090" t="s">
        <v>879</v>
      </c>
      <c r="H1090">
        <v>663720</v>
      </c>
      <c r="I1090" t="s">
        <v>882</v>
      </c>
      <c r="J1090">
        <v>72</v>
      </c>
    </row>
    <row r="1091" spans="1:10">
      <c r="A1091">
        <v>1090</v>
      </c>
      <c r="B1091">
        <v>9750</v>
      </c>
      <c r="C1091" t="s">
        <v>274</v>
      </c>
      <c r="D1091">
        <v>870</v>
      </c>
      <c r="E1091" t="s">
        <v>898</v>
      </c>
      <c r="F1091" t="s">
        <v>901</v>
      </c>
      <c r="G1091" t="s">
        <v>900</v>
      </c>
      <c r="H1091">
        <v>664870</v>
      </c>
      <c r="I1091" t="s">
        <v>895</v>
      </c>
      <c r="J1091">
        <v>72</v>
      </c>
    </row>
    <row r="1092" spans="1:10">
      <c r="A1092">
        <v>1091</v>
      </c>
      <c r="B1092">
        <v>9760</v>
      </c>
      <c r="C1092" t="s">
        <v>628</v>
      </c>
      <c r="D1092">
        <v>720</v>
      </c>
      <c r="E1092" t="s">
        <v>885</v>
      </c>
      <c r="F1092" t="s">
        <v>875</v>
      </c>
      <c r="G1092" t="s">
        <v>879</v>
      </c>
      <c r="H1092">
        <v>663720</v>
      </c>
      <c r="I1092" t="s">
        <v>882</v>
      </c>
      <c r="J1092">
        <v>96</v>
      </c>
    </row>
    <row r="1093" spans="1:10">
      <c r="A1093">
        <v>1092</v>
      </c>
      <c r="B1093">
        <v>9760</v>
      </c>
      <c r="C1093" t="s">
        <v>628</v>
      </c>
      <c r="D1093">
        <v>870</v>
      </c>
      <c r="E1093" t="s">
        <v>898</v>
      </c>
      <c r="F1093" t="s">
        <v>901</v>
      </c>
      <c r="G1093" t="s">
        <v>900</v>
      </c>
      <c r="H1093">
        <v>664870</v>
      </c>
      <c r="I1093" t="s">
        <v>895</v>
      </c>
      <c r="J1093">
        <v>96</v>
      </c>
    </row>
    <row r="1094" spans="1:10">
      <c r="A1094">
        <v>1093</v>
      </c>
      <c r="B1094">
        <v>9780</v>
      </c>
      <c r="C1094" t="s">
        <v>964</v>
      </c>
      <c r="D1094">
        <v>870</v>
      </c>
      <c r="E1094" t="s">
        <v>898</v>
      </c>
      <c r="F1094" t="s">
        <v>963</v>
      </c>
      <c r="G1094" t="s">
        <v>158</v>
      </c>
      <c r="H1094">
        <v>664870</v>
      </c>
      <c r="I1094" t="s">
        <v>895</v>
      </c>
      <c r="J1094">
        <v>180</v>
      </c>
    </row>
    <row r="1095" spans="1:10">
      <c r="A1095">
        <v>1094</v>
      </c>
      <c r="B1095">
        <v>9791</v>
      </c>
      <c r="C1095" t="s">
        <v>962</v>
      </c>
      <c r="D1095">
        <v>881</v>
      </c>
      <c r="E1095" t="s">
        <v>961</v>
      </c>
      <c r="F1095" t="s">
        <v>938</v>
      </c>
      <c r="G1095" t="s">
        <v>937</v>
      </c>
      <c r="H1095">
        <v>664881</v>
      </c>
      <c r="I1095" t="s">
        <v>960</v>
      </c>
      <c r="J1095">
        <v>60</v>
      </c>
    </row>
    <row r="1096" spans="1:10">
      <c r="A1096">
        <v>1095</v>
      </c>
      <c r="B1096">
        <v>9792</v>
      </c>
      <c r="C1096" t="s">
        <v>943</v>
      </c>
      <c r="D1096">
        <v>8821</v>
      </c>
      <c r="E1096" t="s">
        <v>959</v>
      </c>
      <c r="F1096" t="s">
        <v>938</v>
      </c>
      <c r="G1096" t="s">
        <v>937</v>
      </c>
      <c r="H1096">
        <v>6648821</v>
      </c>
      <c r="I1096" t="s">
        <v>958</v>
      </c>
      <c r="J1096">
        <v>120</v>
      </c>
    </row>
    <row r="1097" spans="1:10">
      <c r="A1097">
        <v>1096</v>
      </c>
      <c r="B1097">
        <v>9792</v>
      </c>
      <c r="C1097" t="s">
        <v>943</v>
      </c>
      <c r="D1097">
        <v>8822</v>
      </c>
      <c r="E1097" t="s">
        <v>957</v>
      </c>
      <c r="F1097" t="s">
        <v>938</v>
      </c>
      <c r="G1097" t="s">
        <v>937</v>
      </c>
      <c r="H1097">
        <v>6648822</v>
      </c>
      <c r="I1097" t="s">
        <v>956</v>
      </c>
      <c r="J1097">
        <v>120</v>
      </c>
    </row>
    <row r="1098" spans="1:10">
      <c r="A1098">
        <v>1097</v>
      </c>
      <c r="B1098">
        <v>9792</v>
      </c>
      <c r="C1098" t="s">
        <v>943</v>
      </c>
      <c r="D1098">
        <v>8823</v>
      </c>
      <c r="E1098" t="s">
        <v>955</v>
      </c>
      <c r="F1098" t="s">
        <v>938</v>
      </c>
      <c r="G1098" t="s">
        <v>937</v>
      </c>
      <c r="H1098">
        <v>6648823</v>
      </c>
      <c r="I1098" t="s">
        <v>954</v>
      </c>
      <c r="J1098">
        <v>120</v>
      </c>
    </row>
    <row r="1099" spans="1:10">
      <c r="A1099">
        <v>1098</v>
      </c>
      <c r="B1099">
        <v>9792</v>
      </c>
      <c r="C1099" t="s">
        <v>943</v>
      </c>
      <c r="D1099">
        <v>88231</v>
      </c>
      <c r="E1099" t="s">
        <v>953</v>
      </c>
      <c r="F1099" t="s">
        <v>938</v>
      </c>
      <c r="G1099" t="s">
        <v>937</v>
      </c>
      <c r="H1099">
        <v>66488231</v>
      </c>
      <c r="I1099" t="s">
        <v>952</v>
      </c>
      <c r="J1099">
        <v>120</v>
      </c>
    </row>
    <row r="1100" spans="1:10">
      <c r="A1100">
        <v>1099</v>
      </c>
      <c r="B1100">
        <v>9792</v>
      </c>
      <c r="C1100" t="s">
        <v>943</v>
      </c>
      <c r="D1100">
        <v>8824</v>
      </c>
      <c r="E1100" t="s">
        <v>951</v>
      </c>
      <c r="F1100" t="s">
        <v>938</v>
      </c>
      <c r="G1100" t="s">
        <v>937</v>
      </c>
      <c r="H1100">
        <v>6648824</v>
      </c>
      <c r="I1100" t="s">
        <v>950</v>
      </c>
      <c r="J1100">
        <v>120</v>
      </c>
    </row>
    <row r="1101" spans="1:10">
      <c r="A1101">
        <v>1100</v>
      </c>
      <c r="B1101">
        <v>9792</v>
      </c>
      <c r="C1101" t="s">
        <v>943</v>
      </c>
      <c r="D1101">
        <v>8825</v>
      </c>
      <c r="E1101" t="s">
        <v>949</v>
      </c>
      <c r="F1101" t="s">
        <v>938</v>
      </c>
      <c r="G1101" t="s">
        <v>937</v>
      </c>
      <c r="H1101">
        <v>6648825</v>
      </c>
      <c r="I1101" t="s">
        <v>948</v>
      </c>
      <c r="J1101">
        <v>120</v>
      </c>
    </row>
    <row r="1102" spans="1:10">
      <c r="A1102">
        <v>1101</v>
      </c>
      <c r="B1102">
        <v>9792</v>
      </c>
      <c r="C1102" t="s">
        <v>943</v>
      </c>
      <c r="D1102">
        <v>8826</v>
      </c>
      <c r="E1102" t="s">
        <v>947</v>
      </c>
      <c r="F1102" t="s">
        <v>938</v>
      </c>
      <c r="G1102" t="s">
        <v>937</v>
      </c>
      <c r="H1102">
        <v>6648826</v>
      </c>
      <c r="I1102" t="s">
        <v>946</v>
      </c>
      <c r="J1102">
        <v>120</v>
      </c>
    </row>
    <row r="1103" spans="1:10">
      <c r="A1103">
        <v>1102</v>
      </c>
      <c r="B1103">
        <v>9792</v>
      </c>
      <c r="C1103" t="s">
        <v>943</v>
      </c>
      <c r="D1103">
        <v>882</v>
      </c>
      <c r="E1103" t="s">
        <v>945</v>
      </c>
      <c r="F1103" t="s">
        <v>938</v>
      </c>
      <c r="G1103" t="s">
        <v>937</v>
      </c>
      <c r="H1103">
        <v>664882</v>
      </c>
      <c r="I1103" t="s">
        <v>944</v>
      </c>
      <c r="J1103">
        <v>120</v>
      </c>
    </row>
    <row r="1104" spans="1:10">
      <c r="A1104">
        <v>1103</v>
      </c>
      <c r="B1104">
        <v>9792</v>
      </c>
      <c r="C1104" t="s">
        <v>943</v>
      </c>
      <c r="D1104">
        <v>8827</v>
      </c>
      <c r="E1104" t="s">
        <v>942</v>
      </c>
      <c r="F1104" t="s">
        <v>938</v>
      </c>
      <c r="G1104" t="s">
        <v>937</v>
      </c>
      <c r="H1104">
        <v>6648827</v>
      </c>
      <c r="I1104" t="s">
        <v>941</v>
      </c>
      <c r="J1104">
        <v>120</v>
      </c>
    </row>
    <row r="1105" spans="1:10">
      <c r="A1105">
        <v>1104</v>
      </c>
      <c r="B1105">
        <v>9793</v>
      </c>
      <c r="C1105" t="s">
        <v>940</v>
      </c>
      <c r="D1105">
        <v>883</v>
      </c>
      <c r="E1105" t="s">
        <v>939</v>
      </c>
      <c r="F1105" t="s">
        <v>938</v>
      </c>
      <c r="G1105" t="s">
        <v>937</v>
      </c>
      <c r="H1105">
        <v>664883</v>
      </c>
      <c r="I1105" t="s">
        <v>936</v>
      </c>
      <c r="J1105">
        <v>0</v>
      </c>
    </row>
    <row r="1106" spans="1:10">
      <c r="A1106">
        <v>1105</v>
      </c>
      <c r="B1106">
        <v>9800</v>
      </c>
      <c r="C1106" t="s">
        <v>255</v>
      </c>
      <c r="D1106">
        <v>700</v>
      </c>
      <c r="E1106" t="s">
        <v>926</v>
      </c>
      <c r="F1106" t="s">
        <v>931</v>
      </c>
      <c r="G1106" t="s">
        <v>930</v>
      </c>
      <c r="H1106">
        <v>663700</v>
      </c>
      <c r="I1106" t="s">
        <v>923</v>
      </c>
      <c r="J1106">
        <v>228</v>
      </c>
    </row>
    <row r="1107" spans="1:10">
      <c r="A1107">
        <v>1106</v>
      </c>
      <c r="B1107">
        <v>9800</v>
      </c>
      <c r="C1107" t="s">
        <v>255</v>
      </c>
      <c r="D1107">
        <v>720</v>
      </c>
      <c r="E1107" t="s">
        <v>885</v>
      </c>
      <c r="F1107" t="s">
        <v>875</v>
      </c>
      <c r="G1107" t="s">
        <v>879</v>
      </c>
      <c r="H1107">
        <v>663720</v>
      </c>
      <c r="I1107" t="s">
        <v>882</v>
      </c>
      <c r="J1107">
        <v>240</v>
      </c>
    </row>
    <row r="1108" spans="1:10">
      <c r="A1108">
        <v>1107</v>
      </c>
      <c r="B1108">
        <v>9800</v>
      </c>
      <c r="C1108" t="s">
        <v>255</v>
      </c>
      <c r="D1108">
        <v>850</v>
      </c>
      <c r="E1108" t="s">
        <v>904</v>
      </c>
      <c r="F1108" t="s">
        <v>901</v>
      </c>
      <c r="G1108" t="s">
        <v>900</v>
      </c>
      <c r="H1108">
        <v>664850</v>
      </c>
      <c r="I1108" t="s">
        <v>903</v>
      </c>
      <c r="J1108">
        <v>180</v>
      </c>
    </row>
    <row r="1109" spans="1:10">
      <c r="A1109">
        <v>1108</v>
      </c>
      <c r="B1109">
        <v>9810</v>
      </c>
      <c r="C1109" t="s">
        <v>935</v>
      </c>
      <c r="D1109">
        <v>700</v>
      </c>
      <c r="E1109" t="s">
        <v>926</v>
      </c>
      <c r="F1109" t="s">
        <v>931</v>
      </c>
      <c r="G1109" t="s">
        <v>930</v>
      </c>
      <c r="H1109">
        <v>663700</v>
      </c>
      <c r="I1109" t="s">
        <v>923</v>
      </c>
      <c r="J1109">
        <v>120</v>
      </c>
    </row>
    <row r="1110" spans="1:10">
      <c r="A1110">
        <v>1109</v>
      </c>
      <c r="B1110">
        <v>9820</v>
      </c>
      <c r="C1110" t="s">
        <v>934</v>
      </c>
      <c r="D1110">
        <v>700</v>
      </c>
      <c r="E1110" t="s">
        <v>926</v>
      </c>
      <c r="F1110" t="s">
        <v>931</v>
      </c>
      <c r="G1110" t="s">
        <v>930</v>
      </c>
      <c r="H1110">
        <v>663700</v>
      </c>
      <c r="I1110" t="s">
        <v>923</v>
      </c>
      <c r="J1110">
        <v>144</v>
      </c>
    </row>
    <row r="1111" spans="1:10">
      <c r="A1111">
        <v>1110</v>
      </c>
      <c r="B1111">
        <v>9830</v>
      </c>
      <c r="C1111" t="s">
        <v>674</v>
      </c>
      <c r="D1111">
        <v>700</v>
      </c>
      <c r="E1111" t="s">
        <v>926</v>
      </c>
      <c r="F1111" t="s">
        <v>931</v>
      </c>
      <c r="G1111" t="s">
        <v>930</v>
      </c>
      <c r="H1111">
        <v>663700</v>
      </c>
      <c r="I1111" t="s">
        <v>923</v>
      </c>
      <c r="J1111">
        <v>240</v>
      </c>
    </row>
    <row r="1112" spans="1:10">
      <c r="A1112">
        <v>1111</v>
      </c>
      <c r="B1112">
        <v>9830</v>
      </c>
      <c r="C1112" t="s">
        <v>674</v>
      </c>
      <c r="D1112">
        <v>720</v>
      </c>
      <c r="E1112" t="s">
        <v>885</v>
      </c>
      <c r="F1112" t="s">
        <v>875</v>
      </c>
      <c r="G1112" t="s">
        <v>879</v>
      </c>
      <c r="H1112">
        <v>663720</v>
      </c>
      <c r="I1112" t="s">
        <v>882</v>
      </c>
      <c r="J1112">
        <v>240</v>
      </c>
    </row>
    <row r="1113" spans="1:10">
      <c r="A1113">
        <v>1112</v>
      </c>
      <c r="B1113">
        <v>9830</v>
      </c>
      <c r="C1113" t="s">
        <v>674</v>
      </c>
      <c r="D1113">
        <v>850</v>
      </c>
      <c r="E1113" t="s">
        <v>904</v>
      </c>
      <c r="F1113" t="s">
        <v>901</v>
      </c>
      <c r="G1113" t="s">
        <v>900</v>
      </c>
      <c r="H1113">
        <v>664850</v>
      </c>
      <c r="I1113" t="s">
        <v>903</v>
      </c>
      <c r="J1113">
        <v>180</v>
      </c>
    </row>
    <row r="1114" spans="1:10">
      <c r="A1114">
        <v>1113</v>
      </c>
      <c r="B1114">
        <v>9840</v>
      </c>
      <c r="C1114" t="s">
        <v>933</v>
      </c>
      <c r="D1114">
        <v>700</v>
      </c>
      <c r="E1114" t="s">
        <v>926</v>
      </c>
      <c r="F1114" t="s">
        <v>931</v>
      </c>
      <c r="G1114" t="s">
        <v>930</v>
      </c>
      <c r="H1114">
        <v>663700</v>
      </c>
      <c r="I1114" t="s">
        <v>923</v>
      </c>
      <c r="J1114">
        <v>144</v>
      </c>
    </row>
    <row r="1115" spans="1:10">
      <c r="A1115">
        <v>1114</v>
      </c>
      <c r="B1115">
        <v>9850</v>
      </c>
      <c r="C1115" t="s">
        <v>932</v>
      </c>
      <c r="D1115">
        <v>700</v>
      </c>
      <c r="E1115" t="s">
        <v>926</v>
      </c>
      <c r="F1115" t="s">
        <v>931</v>
      </c>
      <c r="G1115" t="s">
        <v>930</v>
      </c>
      <c r="H1115">
        <v>663700</v>
      </c>
      <c r="I1115" t="s">
        <v>923</v>
      </c>
      <c r="J1115">
        <v>144</v>
      </c>
    </row>
    <row r="1116" spans="1:10">
      <c r="A1116">
        <v>1115</v>
      </c>
      <c r="B1116">
        <v>9860</v>
      </c>
      <c r="C1116" t="s">
        <v>929</v>
      </c>
      <c r="D1116">
        <v>700</v>
      </c>
      <c r="E1116" t="s">
        <v>926</v>
      </c>
      <c r="F1116" t="s">
        <v>925</v>
      </c>
      <c r="G1116" t="s">
        <v>924</v>
      </c>
      <c r="H1116">
        <v>663700</v>
      </c>
      <c r="I1116" t="s">
        <v>923</v>
      </c>
      <c r="J1116">
        <v>144</v>
      </c>
    </row>
    <row r="1117" spans="1:10">
      <c r="A1117">
        <v>1116</v>
      </c>
      <c r="B1117">
        <v>9870</v>
      </c>
      <c r="C1117" t="s">
        <v>928</v>
      </c>
      <c r="D1117">
        <v>700</v>
      </c>
      <c r="E1117" t="s">
        <v>926</v>
      </c>
      <c r="F1117" t="s">
        <v>925</v>
      </c>
      <c r="G1117" t="s">
        <v>924</v>
      </c>
      <c r="H1117">
        <v>663700</v>
      </c>
      <c r="I1117" t="s">
        <v>923</v>
      </c>
      <c r="J1117">
        <v>144</v>
      </c>
    </row>
    <row r="1118" spans="1:10">
      <c r="A1118">
        <v>1117</v>
      </c>
      <c r="B1118">
        <v>9880</v>
      </c>
      <c r="C1118" t="s">
        <v>704</v>
      </c>
      <c r="D1118">
        <v>700</v>
      </c>
      <c r="E1118" t="s">
        <v>926</v>
      </c>
      <c r="F1118" t="s">
        <v>925</v>
      </c>
      <c r="G1118" t="s">
        <v>924</v>
      </c>
      <c r="H1118">
        <v>663700</v>
      </c>
      <c r="I1118" t="s">
        <v>923</v>
      </c>
      <c r="J1118">
        <v>180</v>
      </c>
    </row>
    <row r="1119" spans="1:10">
      <c r="A1119">
        <v>1118</v>
      </c>
      <c r="B1119">
        <v>9880</v>
      </c>
      <c r="C1119" t="s">
        <v>704</v>
      </c>
      <c r="D1119">
        <v>850</v>
      </c>
      <c r="E1119" t="s">
        <v>904</v>
      </c>
      <c r="F1119" t="s">
        <v>875</v>
      </c>
      <c r="G1119" t="s">
        <v>879</v>
      </c>
      <c r="H1119">
        <v>664850</v>
      </c>
      <c r="I1119" t="s">
        <v>903</v>
      </c>
      <c r="J1119">
        <v>72</v>
      </c>
    </row>
    <row r="1120" spans="1:10">
      <c r="A1120">
        <v>1119</v>
      </c>
      <c r="B1120">
        <v>9890</v>
      </c>
      <c r="C1120" t="s">
        <v>927</v>
      </c>
      <c r="D1120">
        <v>700</v>
      </c>
      <c r="E1120" t="s">
        <v>926</v>
      </c>
      <c r="F1120" t="s">
        <v>925</v>
      </c>
      <c r="G1120" t="s">
        <v>924</v>
      </c>
      <c r="H1120">
        <v>663700</v>
      </c>
      <c r="I1120" t="s">
        <v>923</v>
      </c>
      <c r="J1120">
        <v>144</v>
      </c>
    </row>
    <row r="1121" spans="1:10">
      <c r="A1121">
        <v>1120</v>
      </c>
      <c r="B1121">
        <v>9900</v>
      </c>
      <c r="C1121" t="s">
        <v>920</v>
      </c>
      <c r="D1121">
        <v>740</v>
      </c>
      <c r="E1121" t="s">
        <v>922</v>
      </c>
      <c r="F1121" t="s">
        <v>901</v>
      </c>
      <c r="G1121" t="s">
        <v>900</v>
      </c>
      <c r="H1121">
        <v>663740</v>
      </c>
      <c r="I1121" t="s">
        <v>921</v>
      </c>
      <c r="J1121">
        <v>144</v>
      </c>
    </row>
    <row r="1122" spans="1:10">
      <c r="A1122">
        <v>1121</v>
      </c>
      <c r="B1122">
        <v>9900</v>
      </c>
      <c r="C1122" t="s">
        <v>920</v>
      </c>
      <c r="D1122">
        <v>870</v>
      </c>
      <c r="E1122" t="s">
        <v>898</v>
      </c>
      <c r="F1122" t="s">
        <v>901</v>
      </c>
      <c r="G1122" t="s">
        <v>900</v>
      </c>
      <c r="H1122">
        <v>664870</v>
      </c>
      <c r="I1122" t="s">
        <v>895</v>
      </c>
      <c r="J1122">
        <v>96</v>
      </c>
    </row>
    <row r="1123" spans="1:10">
      <c r="A1123">
        <v>1122</v>
      </c>
      <c r="B1123">
        <v>9910</v>
      </c>
      <c r="C1123" t="s">
        <v>919</v>
      </c>
      <c r="D1123">
        <v>870</v>
      </c>
      <c r="E1123" t="s">
        <v>898</v>
      </c>
      <c r="F1123" t="s">
        <v>901</v>
      </c>
      <c r="G1123" t="s">
        <v>900</v>
      </c>
      <c r="H1123">
        <v>664870</v>
      </c>
      <c r="I1123" t="s">
        <v>895</v>
      </c>
      <c r="J1123">
        <v>144</v>
      </c>
    </row>
    <row r="1124" spans="1:10">
      <c r="A1124">
        <v>1123</v>
      </c>
      <c r="B1124">
        <v>9920</v>
      </c>
      <c r="C1124" t="s">
        <v>909</v>
      </c>
      <c r="D1124">
        <v>79100</v>
      </c>
      <c r="E1124" t="s">
        <v>918</v>
      </c>
      <c r="F1124" t="s">
        <v>917</v>
      </c>
      <c r="G1124" t="s">
        <v>916</v>
      </c>
      <c r="H1124">
        <v>663009</v>
      </c>
      <c r="I1124" t="s">
        <v>915</v>
      </c>
      <c r="J1124">
        <v>60</v>
      </c>
    </row>
    <row r="1125" spans="1:10">
      <c r="A1125">
        <v>1124</v>
      </c>
      <c r="B1125">
        <v>9920</v>
      </c>
      <c r="C1125" t="s">
        <v>909</v>
      </c>
      <c r="D1125">
        <v>790</v>
      </c>
      <c r="E1125" t="s">
        <v>914</v>
      </c>
      <c r="F1125" t="s">
        <v>912</v>
      </c>
      <c r="G1125" t="s">
        <v>911</v>
      </c>
      <c r="H1125">
        <v>663790</v>
      </c>
      <c r="I1125" t="s">
        <v>910</v>
      </c>
      <c r="J1125">
        <v>1</v>
      </c>
    </row>
    <row r="1126" spans="1:10">
      <c r="A1126">
        <v>1125</v>
      </c>
      <c r="B1126">
        <v>9920</v>
      </c>
      <c r="C1126" t="s">
        <v>909</v>
      </c>
      <c r="D1126">
        <v>820</v>
      </c>
      <c r="E1126" t="s">
        <v>913</v>
      </c>
      <c r="F1126" t="s">
        <v>912</v>
      </c>
      <c r="G1126" t="s">
        <v>911</v>
      </c>
      <c r="H1126">
        <v>663790</v>
      </c>
      <c r="I1126" t="s">
        <v>910</v>
      </c>
      <c r="J1126">
        <v>1</v>
      </c>
    </row>
    <row r="1127" spans="1:10">
      <c r="A1127">
        <v>1126</v>
      </c>
      <c r="B1127">
        <v>9920</v>
      </c>
      <c r="C1127" t="s">
        <v>909</v>
      </c>
      <c r="D1127">
        <v>870</v>
      </c>
      <c r="E1127" t="s">
        <v>898</v>
      </c>
      <c r="F1127" t="s">
        <v>901</v>
      </c>
      <c r="G1127" t="s">
        <v>900</v>
      </c>
      <c r="H1127">
        <v>664870</v>
      </c>
      <c r="I1127" t="s">
        <v>895</v>
      </c>
      <c r="J1127">
        <v>120</v>
      </c>
    </row>
    <row r="1128" spans="1:10">
      <c r="A1128">
        <v>1127</v>
      </c>
      <c r="B1128">
        <v>9930</v>
      </c>
      <c r="C1128" t="s">
        <v>908</v>
      </c>
      <c r="D1128">
        <v>850</v>
      </c>
      <c r="E1128" t="s">
        <v>904</v>
      </c>
      <c r="F1128" t="s">
        <v>901</v>
      </c>
      <c r="G1128" t="s">
        <v>900</v>
      </c>
      <c r="H1128">
        <v>664850</v>
      </c>
      <c r="I1128" t="s">
        <v>903</v>
      </c>
      <c r="J1128">
        <v>180</v>
      </c>
    </row>
    <row r="1129" spans="1:10">
      <c r="A1129">
        <v>1128</v>
      </c>
      <c r="B1129">
        <v>9930</v>
      </c>
      <c r="C1129" t="s">
        <v>908</v>
      </c>
      <c r="D1129">
        <v>870</v>
      </c>
      <c r="E1129" t="s">
        <v>898</v>
      </c>
      <c r="F1129" t="s">
        <v>901</v>
      </c>
      <c r="G1129" t="s">
        <v>900</v>
      </c>
      <c r="H1129">
        <v>664870</v>
      </c>
      <c r="I1129" t="s">
        <v>895</v>
      </c>
      <c r="J1129">
        <v>120</v>
      </c>
    </row>
    <row r="1130" spans="1:10">
      <c r="A1130">
        <v>1129</v>
      </c>
      <c r="B1130">
        <v>9940</v>
      </c>
      <c r="C1130" t="s">
        <v>907</v>
      </c>
      <c r="D1130">
        <v>870</v>
      </c>
      <c r="E1130" t="s">
        <v>898</v>
      </c>
      <c r="F1130" t="s">
        <v>901</v>
      </c>
      <c r="G1130" t="s">
        <v>900</v>
      </c>
      <c r="H1130">
        <v>664870</v>
      </c>
      <c r="I1130" t="s">
        <v>895</v>
      </c>
      <c r="J1130">
        <v>300</v>
      </c>
    </row>
    <row r="1131" spans="1:10">
      <c r="A1131">
        <v>1130</v>
      </c>
      <c r="B1131">
        <v>9950</v>
      </c>
      <c r="C1131" t="s">
        <v>906</v>
      </c>
      <c r="D1131">
        <v>870</v>
      </c>
      <c r="E1131" t="s">
        <v>898</v>
      </c>
      <c r="F1131" t="s">
        <v>901</v>
      </c>
      <c r="G1131" t="s">
        <v>900</v>
      </c>
      <c r="H1131">
        <v>664870</v>
      </c>
      <c r="I1131" t="s">
        <v>895</v>
      </c>
      <c r="J1131">
        <v>168</v>
      </c>
    </row>
    <row r="1132" spans="1:10">
      <c r="A1132">
        <v>1131</v>
      </c>
      <c r="B1132">
        <v>9960</v>
      </c>
      <c r="C1132" t="s">
        <v>905</v>
      </c>
      <c r="D1132">
        <v>870</v>
      </c>
      <c r="E1132" t="s">
        <v>898</v>
      </c>
      <c r="F1132" t="s">
        <v>901</v>
      </c>
      <c r="G1132" t="s">
        <v>900</v>
      </c>
      <c r="H1132">
        <v>664870</v>
      </c>
      <c r="I1132" t="s">
        <v>895</v>
      </c>
      <c r="J1132">
        <v>156</v>
      </c>
    </row>
    <row r="1133" spans="1:10">
      <c r="A1133">
        <v>1132</v>
      </c>
      <c r="B1133">
        <v>9970</v>
      </c>
      <c r="C1133" t="s">
        <v>902</v>
      </c>
      <c r="D1133">
        <v>850</v>
      </c>
      <c r="E1133" t="s">
        <v>904</v>
      </c>
      <c r="F1133" t="s">
        <v>901</v>
      </c>
      <c r="G1133" t="s">
        <v>900</v>
      </c>
      <c r="H1133">
        <v>664850</v>
      </c>
      <c r="I1133" t="s">
        <v>903</v>
      </c>
      <c r="J1133">
        <v>180</v>
      </c>
    </row>
    <row r="1134" spans="1:10">
      <c r="A1134">
        <v>1133</v>
      </c>
      <c r="B1134">
        <v>9970</v>
      </c>
      <c r="C1134" t="s">
        <v>902</v>
      </c>
      <c r="D1134">
        <v>870</v>
      </c>
      <c r="E1134" t="s">
        <v>898</v>
      </c>
      <c r="F1134" t="s">
        <v>901</v>
      </c>
      <c r="G1134" t="s">
        <v>900</v>
      </c>
      <c r="H1134">
        <v>664870</v>
      </c>
      <c r="I1134" t="s">
        <v>895</v>
      </c>
      <c r="J1134">
        <v>120</v>
      </c>
    </row>
    <row r="1135" spans="1:10">
      <c r="A1135">
        <v>1134</v>
      </c>
      <c r="B1135">
        <v>9980</v>
      </c>
      <c r="C1135" t="s">
        <v>899</v>
      </c>
      <c r="D1135">
        <v>870</v>
      </c>
      <c r="E1135" t="s">
        <v>898</v>
      </c>
      <c r="F1135" t="s">
        <v>897</v>
      </c>
      <c r="G1135" t="s">
        <v>896</v>
      </c>
      <c r="H1135">
        <v>664870</v>
      </c>
      <c r="I1135" t="s">
        <v>895</v>
      </c>
      <c r="J1135">
        <v>240</v>
      </c>
    </row>
    <row r="1136" spans="1:10">
      <c r="A1136">
        <v>1135</v>
      </c>
      <c r="D1136">
        <v>671</v>
      </c>
      <c r="E1136" t="s">
        <v>888</v>
      </c>
      <c r="F1136" t="s">
        <v>894</v>
      </c>
      <c r="G1136" t="s">
        <v>893</v>
      </c>
      <c r="H1136">
        <v>66671</v>
      </c>
      <c r="I1136" t="s">
        <v>887</v>
      </c>
      <c r="J1136">
        <v>0</v>
      </c>
    </row>
    <row r="1137" spans="1:10">
      <c r="A1137">
        <v>1136</v>
      </c>
      <c r="D1137">
        <v>67</v>
      </c>
      <c r="E1137" t="s">
        <v>892</v>
      </c>
      <c r="F1137" t="s">
        <v>891</v>
      </c>
      <c r="G1137" t="s">
        <v>890</v>
      </c>
      <c r="H1137">
        <v>66670</v>
      </c>
      <c r="I1137" t="s">
        <v>889</v>
      </c>
      <c r="J1137">
        <v>0</v>
      </c>
    </row>
    <row r="1138" spans="1:10">
      <c r="A1138">
        <v>1137</v>
      </c>
      <c r="B1138">
        <v>999913</v>
      </c>
      <c r="C1138" t="s">
        <v>886</v>
      </c>
      <c r="D1138">
        <v>671</v>
      </c>
      <c r="E1138" t="s">
        <v>888</v>
      </c>
      <c r="F1138" t="s">
        <v>884</v>
      </c>
      <c r="G1138" t="s">
        <v>883</v>
      </c>
      <c r="H1138">
        <v>66671</v>
      </c>
      <c r="I1138" t="s">
        <v>887</v>
      </c>
      <c r="J1138">
        <v>120</v>
      </c>
    </row>
    <row r="1139" spans="1:10">
      <c r="A1139">
        <v>1138</v>
      </c>
      <c r="B1139">
        <v>999913</v>
      </c>
      <c r="C1139" t="s">
        <v>886</v>
      </c>
      <c r="D1139">
        <v>720</v>
      </c>
      <c r="E1139" t="s">
        <v>885</v>
      </c>
      <c r="F1139" t="s">
        <v>884</v>
      </c>
      <c r="G1139" t="s">
        <v>883</v>
      </c>
      <c r="H1139">
        <v>663720</v>
      </c>
      <c r="I1139" t="s">
        <v>882</v>
      </c>
      <c r="J1139">
        <v>120</v>
      </c>
    </row>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8">
    <tabColor rgb="FFC00000"/>
  </sheetPr>
  <dimension ref="A2:K25"/>
  <sheetViews>
    <sheetView workbookViewId="0">
      <selection activeCell="C14" sqref="C14"/>
    </sheetView>
  </sheetViews>
  <sheetFormatPr baseColWidth="10" defaultRowHeight="15"/>
  <cols>
    <col min="1" max="1" width="11.5703125" style="32"/>
    <col min="2" max="2" width="35.42578125" style="32" customWidth="1"/>
    <col min="3" max="3" width="8.85546875" style="32" customWidth="1"/>
    <col min="4" max="4" width="28.5703125" style="32" customWidth="1"/>
    <col min="5" max="5" width="29.140625" bestFit="1" customWidth="1"/>
  </cols>
  <sheetData>
    <row r="2" spans="1:11">
      <c r="B2" s="31" t="s">
        <v>110</v>
      </c>
      <c r="C2" s="31"/>
      <c r="D2" s="31"/>
      <c r="E2" s="15" t="s">
        <v>111</v>
      </c>
      <c r="F2" s="15"/>
      <c r="G2" s="15"/>
      <c r="H2" s="15"/>
    </row>
    <row r="3" spans="1:11">
      <c r="B3" s="34">
        <f>YEAR(Kalkulationsblatt!Q22)</f>
        <v>1900</v>
      </c>
      <c r="D3" s="31" t="s">
        <v>107</v>
      </c>
      <c r="E3" s="15" t="s">
        <v>107</v>
      </c>
      <c r="F3" s="15">
        <v>2013</v>
      </c>
      <c r="G3" s="15">
        <v>2014</v>
      </c>
      <c r="H3" s="15">
        <v>2015</v>
      </c>
      <c r="I3" s="15">
        <v>2016</v>
      </c>
      <c r="J3" s="15">
        <v>2017</v>
      </c>
      <c r="K3" s="15">
        <v>2018</v>
      </c>
    </row>
    <row r="4" spans="1:11">
      <c r="A4" s="31" t="s">
        <v>30</v>
      </c>
      <c r="B4" s="33" t="e">
        <f>HLOOKUP(YEAR(Kalkulationsblatt!$Q$22),$E$3:$DF$23,2,TRUE)</f>
        <v>#N/A</v>
      </c>
      <c r="C4" s="31"/>
      <c r="D4" s="31" t="s">
        <v>30</v>
      </c>
      <c r="E4" s="15" t="s">
        <v>30</v>
      </c>
      <c r="F4" s="15">
        <v>1</v>
      </c>
      <c r="G4" s="15">
        <v>1</v>
      </c>
      <c r="H4" s="15">
        <v>1</v>
      </c>
      <c r="I4" s="15">
        <v>1</v>
      </c>
      <c r="J4" s="15">
        <v>1</v>
      </c>
      <c r="K4" s="15">
        <v>1</v>
      </c>
    </row>
    <row r="5" spans="1:11">
      <c r="A5" s="31" t="s">
        <v>31</v>
      </c>
      <c r="B5" s="33" t="e">
        <f>HLOOKUP(YEAR(Kalkulationsblatt!$Q$22),$E$3:$DF$23,3,TRUE)</f>
        <v>#N/A</v>
      </c>
      <c r="C5" s="31"/>
      <c r="D5" s="31" t="s">
        <v>31</v>
      </c>
      <c r="E5" s="15" t="s">
        <v>31</v>
      </c>
      <c r="F5" s="15">
        <v>2</v>
      </c>
      <c r="G5" s="15">
        <v>2</v>
      </c>
      <c r="H5" s="15">
        <v>2</v>
      </c>
      <c r="I5" s="15">
        <v>2</v>
      </c>
      <c r="J5" s="15">
        <v>2</v>
      </c>
      <c r="K5" s="15">
        <v>2</v>
      </c>
    </row>
    <row r="6" spans="1:11">
      <c r="A6" s="31" t="s">
        <v>33</v>
      </c>
      <c r="B6" s="33" t="e">
        <f>HLOOKUP(YEAR(Kalkulationsblatt!$Q$22),$E$3:$DF$23,4,TRUE)</f>
        <v>#N/A</v>
      </c>
      <c r="C6" s="31"/>
      <c r="D6" s="31" t="s">
        <v>33</v>
      </c>
      <c r="E6" s="15" t="s">
        <v>33</v>
      </c>
      <c r="F6" s="15">
        <v>3</v>
      </c>
      <c r="G6" s="15">
        <v>3</v>
      </c>
      <c r="H6" s="15">
        <v>3</v>
      </c>
      <c r="I6" s="15">
        <v>3</v>
      </c>
      <c r="J6" s="15">
        <v>3</v>
      </c>
      <c r="K6" s="15">
        <v>3</v>
      </c>
    </row>
    <row r="7" spans="1:11">
      <c r="A7" s="31" t="s">
        <v>35</v>
      </c>
      <c r="B7" s="33" t="e">
        <f>HLOOKUP(YEAR(Kalkulationsblatt!$Q$22),$E$3:$DF$23,5,TRUE)</f>
        <v>#N/A</v>
      </c>
      <c r="C7" s="31"/>
      <c r="D7" s="31" t="s">
        <v>35</v>
      </c>
      <c r="E7" s="15" t="s">
        <v>35</v>
      </c>
      <c r="F7" s="15">
        <v>4</v>
      </c>
      <c r="G7" s="15">
        <v>4</v>
      </c>
      <c r="H7" s="15">
        <v>4</v>
      </c>
      <c r="I7" s="15">
        <v>4</v>
      </c>
      <c r="J7" s="15">
        <v>4</v>
      </c>
      <c r="K7" s="15">
        <v>4</v>
      </c>
    </row>
    <row r="8" spans="1:11">
      <c r="A8" s="31" t="s">
        <v>37</v>
      </c>
      <c r="B8" s="33" t="e">
        <f>HLOOKUP(YEAR(Kalkulationsblatt!$Q$22),$E$3:$DF$23,6,TRUE)</f>
        <v>#N/A</v>
      </c>
      <c r="C8" s="31"/>
      <c r="D8" s="31" t="s">
        <v>37</v>
      </c>
      <c r="E8" s="15" t="s">
        <v>37</v>
      </c>
      <c r="F8" s="15">
        <v>5</v>
      </c>
      <c r="G8" s="15">
        <v>5</v>
      </c>
      <c r="H8" s="15">
        <v>5</v>
      </c>
      <c r="I8" s="15">
        <v>5</v>
      </c>
      <c r="J8" s="15">
        <v>5</v>
      </c>
      <c r="K8" s="15">
        <v>5</v>
      </c>
    </row>
    <row r="9" spans="1:11">
      <c r="A9" s="31" t="s">
        <v>38</v>
      </c>
      <c r="B9" s="33" t="e">
        <f>HLOOKUP(YEAR(Kalkulationsblatt!$Q$22),$E$3:$DF$23,7,TRUE)</f>
        <v>#N/A</v>
      </c>
      <c r="C9" s="31"/>
      <c r="D9" s="31" t="s">
        <v>38</v>
      </c>
      <c r="E9" s="15" t="s">
        <v>38</v>
      </c>
      <c r="F9" s="15">
        <v>6</v>
      </c>
      <c r="G9" s="15">
        <v>6</v>
      </c>
      <c r="H9" s="15">
        <v>6</v>
      </c>
      <c r="I9" s="15">
        <v>6</v>
      </c>
      <c r="J9" s="15">
        <v>6</v>
      </c>
      <c r="K9" s="15">
        <v>6</v>
      </c>
    </row>
    <row r="10" spans="1:11">
      <c r="A10" s="31" t="s">
        <v>39</v>
      </c>
      <c r="B10" s="33" t="e">
        <f>HLOOKUP(YEAR(Kalkulationsblatt!$Q$22),$E$3:$DF$23,8,TRUE)</f>
        <v>#N/A</v>
      </c>
      <c r="C10" s="31"/>
      <c r="D10" s="31" t="s">
        <v>39</v>
      </c>
      <c r="E10" s="15" t="s">
        <v>39</v>
      </c>
      <c r="F10" s="15">
        <v>7</v>
      </c>
      <c r="G10" s="15">
        <v>7</v>
      </c>
      <c r="H10" s="15">
        <v>7</v>
      </c>
      <c r="I10" s="15">
        <v>7</v>
      </c>
      <c r="J10" s="15">
        <v>7</v>
      </c>
      <c r="K10" s="15">
        <v>7</v>
      </c>
    </row>
    <row r="11" spans="1:11">
      <c r="A11" s="31" t="s">
        <v>40</v>
      </c>
      <c r="B11" s="33" t="e">
        <f>HLOOKUP(YEAR(Kalkulationsblatt!$Q$22),$E$3:$DF$23,9,TRUE)</f>
        <v>#N/A</v>
      </c>
      <c r="C11" s="31"/>
      <c r="D11" s="31" t="s">
        <v>40</v>
      </c>
      <c r="E11" s="15" t="s">
        <v>40</v>
      </c>
      <c r="F11" s="15">
        <v>8</v>
      </c>
      <c r="G11" s="15">
        <v>8</v>
      </c>
      <c r="H11" s="15">
        <v>8</v>
      </c>
      <c r="I11" s="15">
        <v>8</v>
      </c>
      <c r="J11" s="15">
        <v>8</v>
      </c>
      <c r="K11" s="15">
        <v>8</v>
      </c>
    </row>
    <row r="12" spans="1:11">
      <c r="A12" s="31" t="s">
        <v>41</v>
      </c>
      <c r="B12" s="33" t="e">
        <f>HLOOKUP(YEAR(Kalkulationsblatt!$Q$22),$E$3:$DF$23,10,TRUE)</f>
        <v>#N/A</v>
      </c>
      <c r="C12" s="31"/>
      <c r="D12" s="31" t="s">
        <v>41</v>
      </c>
      <c r="E12" s="15" t="s">
        <v>41</v>
      </c>
      <c r="F12" s="15">
        <v>9</v>
      </c>
      <c r="G12" s="15">
        <v>9</v>
      </c>
      <c r="H12" s="15">
        <v>9</v>
      </c>
      <c r="I12" s="15">
        <v>9</v>
      </c>
      <c r="J12" s="15">
        <v>9</v>
      </c>
      <c r="K12" s="15">
        <v>9</v>
      </c>
    </row>
    <row r="13" spans="1:11">
      <c r="A13" s="31" t="s">
        <v>42</v>
      </c>
      <c r="B13" s="33" t="e">
        <f>HLOOKUP(YEAR(Kalkulationsblatt!$Q$22),$E$3:$DF$23,11,TRUE)</f>
        <v>#N/A</v>
      </c>
      <c r="C13" s="31"/>
      <c r="D13" s="31" t="s">
        <v>42</v>
      </c>
      <c r="E13" s="15" t="s">
        <v>42</v>
      </c>
      <c r="F13" s="15">
        <v>10</v>
      </c>
      <c r="G13" s="15">
        <v>10</v>
      </c>
      <c r="H13" s="15">
        <v>10</v>
      </c>
      <c r="I13" s="15">
        <v>10</v>
      </c>
      <c r="J13" s="15">
        <v>10</v>
      </c>
      <c r="K13" s="15">
        <v>10</v>
      </c>
    </row>
    <row r="14" spans="1:11">
      <c r="A14" s="31" t="s">
        <v>43</v>
      </c>
      <c r="B14" s="33" t="e">
        <f>HLOOKUP(YEAR(Kalkulationsblatt!$Q$22),$E$3:$DF$23,12,TRUE)</f>
        <v>#N/A</v>
      </c>
      <c r="C14" s="31"/>
      <c r="D14" s="31" t="s">
        <v>43</v>
      </c>
      <c r="E14" s="15" t="s">
        <v>43</v>
      </c>
      <c r="F14" s="15">
        <v>11</v>
      </c>
      <c r="G14" s="15">
        <v>11</v>
      </c>
      <c r="H14" s="15">
        <v>11</v>
      </c>
      <c r="I14" s="15">
        <v>11</v>
      </c>
      <c r="J14" s="15">
        <v>11</v>
      </c>
      <c r="K14" s="15">
        <v>11</v>
      </c>
    </row>
    <row r="15" spans="1:11">
      <c r="A15" s="31" t="s">
        <v>44</v>
      </c>
      <c r="B15" s="33" t="e">
        <f>HLOOKUP(YEAR(Kalkulationsblatt!$Q$22),$E$3:$DF$23,13,TRUE)</f>
        <v>#N/A</v>
      </c>
      <c r="C15" s="31"/>
      <c r="D15" s="31" t="s">
        <v>44</v>
      </c>
      <c r="E15" s="15" t="s">
        <v>44</v>
      </c>
      <c r="F15" s="15">
        <v>12</v>
      </c>
      <c r="G15" s="15">
        <v>12</v>
      </c>
      <c r="H15" s="15">
        <v>12</v>
      </c>
      <c r="I15" s="15">
        <v>12</v>
      </c>
      <c r="J15" s="15">
        <v>12</v>
      </c>
      <c r="K15" s="15">
        <v>12</v>
      </c>
    </row>
    <row r="16" spans="1:11">
      <c r="A16" s="31" t="s">
        <v>45</v>
      </c>
      <c r="B16" s="33" t="e">
        <f>HLOOKUP(YEAR(Kalkulationsblatt!$Q$22),$E$3:$DF$23,14,TRUE)</f>
        <v>#N/A</v>
      </c>
      <c r="C16" s="31"/>
      <c r="D16" s="31" t="s">
        <v>45</v>
      </c>
      <c r="E16" s="15" t="s">
        <v>45</v>
      </c>
      <c r="F16" s="15">
        <v>13</v>
      </c>
      <c r="G16" s="15">
        <v>13</v>
      </c>
      <c r="H16" s="15">
        <v>13</v>
      </c>
      <c r="I16" s="15">
        <v>13</v>
      </c>
      <c r="J16" s="15">
        <v>13</v>
      </c>
      <c r="K16" s="15">
        <v>13</v>
      </c>
    </row>
    <row r="17" spans="1:11">
      <c r="A17" s="31" t="s">
        <v>47</v>
      </c>
      <c r="B17" s="33" t="e">
        <f>HLOOKUP(YEAR(Kalkulationsblatt!$Q$22),$E$3:$DF$23,15,TRUE)</f>
        <v>#N/A</v>
      </c>
      <c r="C17" s="31"/>
      <c r="D17" s="31" t="s">
        <v>47</v>
      </c>
      <c r="E17" s="15" t="s">
        <v>47</v>
      </c>
      <c r="F17" s="15">
        <v>14</v>
      </c>
      <c r="G17" s="15">
        <v>14</v>
      </c>
      <c r="H17" s="15">
        <v>14</v>
      </c>
      <c r="I17" s="15">
        <v>14</v>
      </c>
      <c r="J17" s="15">
        <v>14</v>
      </c>
      <c r="K17" s="15">
        <v>14</v>
      </c>
    </row>
    <row r="18" spans="1:11">
      <c r="A18" s="31" t="s">
        <v>48</v>
      </c>
      <c r="B18" s="33" t="e">
        <f>HLOOKUP(YEAR(Kalkulationsblatt!$Q$22),$E$3:$DF$23,16,TRUE)</f>
        <v>#N/A</v>
      </c>
      <c r="C18" s="31"/>
      <c r="D18" s="31" t="s">
        <v>48</v>
      </c>
      <c r="E18" s="15" t="s">
        <v>48</v>
      </c>
      <c r="F18" s="15">
        <v>15</v>
      </c>
      <c r="G18" s="15">
        <v>15</v>
      </c>
      <c r="H18" s="15">
        <v>15</v>
      </c>
      <c r="I18" s="15">
        <v>15</v>
      </c>
      <c r="J18" s="15">
        <v>15</v>
      </c>
      <c r="K18" s="15">
        <v>15</v>
      </c>
    </row>
    <row r="19" spans="1:11">
      <c r="A19" s="31" t="s">
        <v>105</v>
      </c>
      <c r="B19" s="33" t="e">
        <f>HLOOKUP(YEAR(Kalkulationsblatt!$Q$22),$E$3:$DF$23,17,TRUE)</f>
        <v>#N/A</v>
      </c>
      <c r="C19" s="31"/>
      <c r="D19" s="31" t="s">
        <v>105</v>
      </c>
      <c r="E19" s="15" t="s">
        <v>105</v>
      </c>
      <c r="F19" s="15">
        <v>16</v>
      </c>
      <c r="G19" s="15">
        <v>16</v>
      </c>
      <c r="H19" s="15">
        <v>16</v>
      </c>
      <c r="I19" s="15">
        <v>16</v>
      </c>
      <c r="J19" s="15">
        <v>16</v>
      </c>
      <c r="K19" s="15">
        <v>16</v>
      </c>
    </row>
    <row r="20" spans="1:11">
      <c r="A20" s="31" t="s">
        <v>104</v>
      </c>
      <c r="B20" s="33" t="e">
        <f>HLOOKUP(YEAR(Kalkulationsblatt!$Q$22),$E$3:$DF$23,18,TRUE)</f>
        <v>#N/A</v>
      </c>
      <c r="C20" s="31"/>
      <c r="D20" s="31" t="s">
        <v>104</v>
      </c>
      <c r="E20" s="15" t="s">
        <v>104</v>
      </c>
      <c r="F20" s="15">
        <v>17</v>
      </c>
      <c r="G20" s="15">
        <v>17</v>
      </c>
      <c r="H20" s="15">
        <v>17</v>
      </c>
      <c r="I20" s="15">
        <v>17</v>
      </c>
      <c r="J20" s="15">
        <v>17</v>
      </c>
      <c r="K20" s="15">
        <v>17</v>
      </c>
    </row>
    <row r="21" spans="1:11">
      <c r="F21" s="15"/>
      <c r="G21" s="15"/>
      <c r="H21" s="15"/>
    </row>
    <row r="22" spans="1:11">
      <c r="F22" s="15"/>
      <c r="G22" s="15"/>
      <c r="H22" s="15"/>
    </row>
    <row r="23" spans="1:11">
      <c r="F23" s="15"/>
      <c r="G23" s="15"/>
      <c r="H23" s="15"/>
    </row>
    <row r="24" spans="1:11">
      <c r="F24" s="15"/>
      <c r="G24" s="15"/>
      <c r="H24" s="15"/>
    </row>
    <row r="25" spans="1:11">
      <c r="F25" s="15"/>
      <c r="G25" s="15"/>
      <c r="H25" s="15"/>
    </row>
  </sheetData>
  <customSheetViews>
    <customSheetView guid="{7D0BE349-9A86-4AC3-ABA9-D3B7B6409AA0}" state="hidden">
      <selection activeCell="I93" sqref="I93"/>
      <pageMargins left="0.7" right="0.7" top="0.78740157499999996" bottom="0.78740157499999996" header="0.3" footer="0.3"/>
    </customSheetView>
  </customSheetView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5"/>
  <dimension ref="G40"/>
  <sheetViews>
    <sheetView workbookViewId="0">
      <selection activeCell="I4" sqref="I4:I20"/>
    </sheetView>
  </sheetViews>
  <sheetFormatPr baseColWidth="10" defaultRowHeight="15"/>
  <cols>
    <col min="6" max="6" width="46.5703125" bestFit="1" customWidth="1"/>
  </cols>
  <sheetData>
    <row r="40" spans="7:7">
      <c r="G40" s="17"/>
    </row>
  </sheetData>
  <customSheetViews>
    <customSheetView guid="{7D0BE349-9A86-4AC3-ABA9-D3B7B6409AA0}" state="hidden" topLeftCell="A7">
      <selection activeCell="I93" sqref="I93"/>
      <pageMargins left="0.7" right="0.7" top="0.78740157499999996" bottom="0.78740157499999996" header="0.3" footer="0.3"/>
    </customSheetView>
  </customSheetView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6">
    <tabColor rgb="FFC00000"/>
  </sheetPr>
  <dimension ref="A1"/>
  <sheetViews>
    <sheetView topLeftCell="A8" workbookViewId="0">
      <selection activeCell="C14" sqref="C14"/>
    </sheetView>
  </sheetViews>
  <sheetFormatPr baseColWidth="10" defaultRowHeight="15"/>
  <cols>
    <col min="2" max="2" width="28.140625" bestFit="1" customWidth="1"/>
  </cols>
  <sheetData/>
  <customSheetViews>
    <customSheetView guid="{7D0BE349-9A86-4AC3-ABA9-D3B7B6409AA0}" state="hidden">
      <selection activeCell="I93" sqref="I93"/>
      <pageMargins left="0.7" right="0.7" top="0.78740157499999996" bottom="0.78740157499999996" header="0.3" footer="0.3"/>
    </customSheetView>
  </customSheetView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4</vt:i4>
      </vt:variant>
    </vt:vector>
  </HeadingPairs>
  <TitlesOfParts>
    <vt:vector size="18" baseType="lpstr">
      <vt:lpstr>Kalkulationsblatt</vt:lpstr>
      <vt:lpstr>Projektzeitenerfassungsblatt</vt:lpstr>
      <vt:lpstr>Vergütung DFG</vt:lpstr>
      <vt:lpstr>Vergütung VwV </vt:lpstr>
      <vt:lpstr>AfA-Tabelle</vt:lpstr>
      <vt:lpstr>Suchergebnis Trefferliste AfA</vt:lpstr>
      <vt:lpstr>Vergütung KLR</vt:lpstr>
      <vt:lpstr>Zuschlagssätze</vt:lpstr>
      <vt:lpstr>Vergütungsgruppen</vt:lpstr>
      <vt:lpstr>Dropdownlisten</vt:lpstr>
      <vt:lpstr>Tabelle1</vt:lpstr>
      <vt:lpstr>Suchkriterien</vt:lpstr>
      <vt:lpstr>Arbeitszeiterfassung</vt:lpstr>
      <vt:lpstr>Tabelle2</vt:lpstr>
      <vt:lpstr>Kalkulationsblatt!Druckbereich</vt:lpstr>
      <vt:lpstr>Kalkulation_nach</vt:lpstr>
      <vt:lpstr>Kalkulationsblatt!Print_Area</vt:lpstr>
      <vt:lpstr>Kalkulationsblatt!Print_Titles</vt:lpstr>
    </vt:vector>
  </TitlesOfParts>
  <Manager>r.huber@hs-offenburg.de</Manager>
  <Company>Hochschule Offenburg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Kalkulationsblatt für Trennungsrechnung</dc:title>
  <dc:creator>r.huber@hs-offenburg.de</dc:creator>
  <cp:keywords>31.03.2015</cp:keywords>
  <dc:description>gültig bis 31.03.2016</dc:description>
  <cp:lastModifiedBy>Heike Müller</cp:lastModifiedBy>
  <cp:lastPrinted>2024-04-23T11:42:20Z</cp:lastPrinted>
  <dcterms:created xsi:type="dcterms:W3CDTF">2012-06-28T08:17:06Z</dcterms:created>
  <dcterms:modified xsi:type="dcterms:W3CDTF">2024-04-26T12:45:09Z</dcterms:modified>
</cp:coreProperties>
</file>